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omments1.xml" ContentType="application/vnd.openxmlformats-officedocument.spreadsheetml.comments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updateLinks="never" codeName="DieseArbeitsmappe" hidePivotFieldList="1"/>
  <mc:AlternateContent xmlns:mc="http://schemas.openxmlformats.org/markup-compatibility/2006">
    <mc:Choice Requires="x15">
      <x15ac:absPath xmlns:x15ac="http://schemas.microsoft.com/office/spreadsheetml/2010/11/ac" url="Q:\Produktmarketing\10 Portfolio (Projektordner PM)\PegaSys\Artikelnummern_Preise_SV\Tuerenlisten\"/>
    </mc:Choice>
  </mc:AlternateContent>
  <xr:revisionPtr revIDLastSave="0" documentId="13_ncr:1_{61B8E8FA-8391-4AD5-80A6-52B9C3DF0664}" xr6:coauthVersionLast="47" xr6:coauthVersionMax="47" xr10:uidLastSave="{00000000-0000-0000-0000-000000000000}"/>
  <bookViews>
    <workbookView xWindow="-108" yWindow="-108" windowWidth="23256" windowHeight="14016" tabRatio="850" xr2:uid="{00000000-000D-0000-FFFF-FFFF00000000}"/>
  </bookViews>
  <sheets>
    <sheet name="TL-A E-Trim - E-Zyl 3.1" sheetId="1" r:id="rId1"/>
    <sheet name="Hinweis E-Zyl. 3.1" sheetId="9" r:id="rId2"/>
    <sheet name="Zusammenfassung" sheetId="19" r:id="rId3"/>
    <sheet name="Summe E-Zyl. 3.1" sheetId="8" state="veryHidden" r:id="rId4"/>
    <sheet name="Datenquelle_Peg" sheetId="4" state="veryHidden" r:id="rId5"/>
    <sheet name="Pull-Downs_Zyl" sheetId="10" state="veryHidden" r:id="rId6"/>
    <sheet name="Datenquelle_Peg2.1" sheetId="18" state="veryHidden" r:id="rId7"/>
    <sheet name="Rlease Notes" sheetId="17" state="veryHidden" r:id="rId8"/>
  </sheets>
  <externalReferences>
    <externalReference r:id="rId9"/>
    <externalReference r:id="rId10"/>
    <externalReference r:id="rId11"/>
  </externalReferences>
  <definedNames>
    <definedName name="_xlnm._FilterDatabase" localSheetId="3" hidden="1">'Summe E-Zyl. 3.1'!$A$6:$E$1044</definedName>
    <definedName name="_xlnm._FilterDatabase" localSheetId="2" hidden="1">Zusammenfassung!$A$1:$B$572</definedName>
    <definedName name="A_1">Datenquelle_Peg!$B$5:$B$6</definedName>
    <definedName name="A_2">Datenquelle_Peg!$C$5:$C$8</definedName>
    <definedName name="A_3">Datenquelle_Peg!$D$5:$D$9</definedName>
    <definedName name="A_4">Datenquelle_Peg!$E$5</definedName>
    <definedName name="A_5">Datenquelle_Peg!$L$5:$L$9</definedName>
    <definedName name="A_6">Datenquelle_Peg!$M$5:$M$7</definedName>
    <definedName name="Abstand">Datenquelle_Peg!$C$43:$C$52</definedName>
    <definedName name="Abstandblind">Datenquelle_Peg!$D$43:$D$49</definedName>
    <definedName name="AbstandPZ">Datenquelle_Peg!$Q$43:$Q$48</definedName>
    <definedName name="AbstandRZ">Datenquelle_Peg!$O$43:$O$46</definedName>
    <definedName name="AP">Datenquelle_Peg!$H$6:$H$30</definedName>
    <definedName name="AP_2">#REF!</definedName>
    <definedName name="Ausführung_AP2_HZ">'Pull-Downs_Zyl'!$I$6</definedName>
    <definedName name="Ausführung_CO">'Pull-Downs_Zyl'!$H$6:$H$7</definedName>
    <definedName name="Ausführung_CO_verschoben">'[1]Bestellhilfe-Entw.'!$Y$19:$Y$20</definedName>
    <definedName name="Ausfürhung_AP2_HZ_verschoben">'[1]Bestellhilfe-Entw.'!$Z$19</definedName>
    <definedName name="Batterie">Datenquelle_Peg!$B$26:$B$27</definedName>
    <definedName name="Batterie2">Datenquelle_Peg!$C$26</definedName>
    <definedName name="DrRicht2">#REF!</definedName>
    <definedName name="Drücker1">Datenquelle_Peg!$B$34:$B$40</definedName>
    <definedName name="Drücker2">Datenquelle_Peg!$C$34:$C$38</definedName>
    <definedName name="Drücker3">Datenquelle_Peg!$D$34:$D$37</definedName>
    <definedName name="Drücker4">Datenquelle_Peg!$E$34:$E$37</definedName>
    <definedName name="Drücker5">Datenquelle_Peg!$K$34:$K$35</definedName>
    <definedName name="Drücker6">Datenquelle_Peg!$L$34:$L$39</definedName>
    <definedName name="Druecker_eH2">#REF!</definedName>
    <definedName name="E_Zyl._Typ">'Pull-Downs_Zyl'!$C$6:$C$9</definedName>
    <definedName name="E_Zyl._Typ_verschoben">'[1]Bestellhilfe-Entw.'!$T$19:$T$21</definedName>
    <definedName name="eSIGNO">Datenquelle_Peg!$I$63</definedName>
    <definedName name="Farbe">Datenquelle_Peg!$C$71:$C$72</definedName>
    <definedName name="FS_Office">Datenquelle_Peg!$G$78</definedName>
    <definedName name="FS2_eH">#REF!</definedName>
    <definedName name="Fsja">Datenquelle_Peg!$D$78</definedName>
    <definedName name="Fsjamit">Datenquelle_Peg!$E$43:$E$49</definedName>
    <definedName name="Gar_Ros_eH">#REF!</definedName>
    <definedName name="Halbzyl.CH">Datenquelle_Peg!$K$6:$K$9</definedName>
    <definedName name="Halbzyl.CH2">#REF!</definedName>
    <definedName name="Halbzyl2">#REF!</definedName>
    <definedName name="Halbzylinder">Datenquelle_Peg!$G$5:$G$14</definedName>
    <definedName name="Hitag">Datenquelle_Peg!$B$63:$B$64</definedName>
    <definedName name="Hitag2">#REF!</definedName>
    <definedName name="Innen">Datenquelle_Peg!$B$30</definedName>
    <definedName name="Innen_Außen">Datenquelle_Peg!$C$30:$C$31</definedName>
    <definedName name="Innenknauf">Datenquelle_Peg!$B$21:$B$22</definedName>
    <definedName name="Innenknauf2">#REF!</definedName>
    <definedName name="JN">Datenquelle_Peg!$B$84:$B$85</definedName>
    <definedName name="Lochungaußen">Datenquelle_Peg!$B$78:$B$80</definedName>
    <definedName name="Lochunginnen">Datenquelle_Peg!$B$57:$B$59</definedName>
    <definedName name="Mifare_Legic">Datenquelle_Peg!$C$63:$C$64</definedName>
    <definedName name="MifareLegic2">#REF!</definedName>
    <definedName name="mitRZ26">Datenquelle_Peg!$B$14:$B$16</definedName>
    <definedName name="Office">Datenquelle_Peg!$C$57</definedName>
    <definedName name="Officeaußen">Datenquelle_Peg!$C$78:$C$79</definedName>
    <definedName name="OfficeInnenbeschlag">Datenquelle_Peg!$D$71:$D$72</definedName>
    <definedName name="OhneKnauf">Datenquelle_Peg!$D$21</definedName>
    <definedName name="OhneKnauf2">#REF!</definedName>
    <definedName name="ohneRZ26">Datenquelle_Peg!$C$14:$C$15</definedName>
    <definedName name="PegaSys">Datenquelle_Peg!$B$71:$B$74</definedName>
    <definedName name="PegaSys_Zylinder_Variante">'Pull-Downs_Zyl'!$B$6:$B$7</definedName>
    <definedName name="Pegays_Zylinder_Variante_verschoben">'[1]Bestellhilfe-Entw.'!$S$19:$S$20</definedName>
    <definedName name="PFS">Datenquelle_Peg!$F$78:$F$79</definedName>
    <definedName name="Pincode">Datenquelle_Peg!$D$63</definedName>
    <definedName name="Pincode2">#REF!</definedName>
    <definedName name="POFS">Datenquelle_Peg!$E$78</definedName>
    <definedName name="_xlnm.Print_Area" localSheetId="0">'TL-A E-Trim - E-Zyl 3.1'!$A$2:$Y$161</definedName>
    <definedName name="_xlnm.Print_Titles" localSheetId="0">'TL-A E-Trim - E-Zyl 3.1'!$1:$11</definedName>
    <definedName name="Rundzylinder">Datenquelle_Peg!$C$21</definedName>
    <definedName name="Rundzylinder2">#REF!</definedName>
    <definedName name="Schl_Ros">#REF!</definedName>
    <definedName name="Summe_Halbzylinderadapter">#REF!</definedName>
    <definedName name="Summe_Zylinderadapter">#REF!</definedName>
    <definedName name="TeachInLegic">Datenquelle_Peg!$F$63:$F$64</definedName>
    <definedName name="TeachInLegic2">#REF!</definedName>
    <definedName name="TeachInMifare">Datenquelle_Peg!$E$63:$E$64</definedName>
    <definedName name="TeachInMifare2">#REF!</definedName>
    <definedName name="Technologie_Leserverfahren_verschoben">'[1]Bestellhilfe-Entw.'!$R$19:$R$20</definedName>
    <definedName name="Technologie_Leseverfahren">'Pull-Downs_Zyl'!$A$6:$A$7</definedName>
    <definedName name="TStaerk2_eH">#REF!</definedName>
    <definedName name="Türstärke">Datenquelle_Peg!$B$43:$B$53</definedName>
    <definedName name="Türstärke_Edelstahl">Datenquelle_Peg!$L$43:$L$55</definedName>
    <definedName name="Türstärke_Standard">Datenquelle_Peg!$A$43</definedName>
    <definedName name="Vierkant2_eH">#REF!</definedName>
    <definedName name="Vierkant2_eH_FS">#REF!</definedName>
    <definedName name="Vollzyl.CH">Datenquelle_Peg!$J$6:$J$49</definedName>
    <definedName name="Vollzyl.CH2">#REF!</definedName>
    <definedName name="Vollzyl2">#REF!</definedName>
    <definedName name="Vollzylinder">Datenquelle_Peg!$F$5:$F$60</definedName>
    <definedName name="YN">Datenquelle_Peg!$C$84:$C$85</definedName>
    <definedName name="Zubehör_Ersatzteile">'Pull-Downs_Zyl'!$J$6</definedName>
    <definedName name="Zubehör_Ersatzteile__verschoben">'[2]Pull-Downs'!$J$6:$J$9</definedName>
    <definedName name="Zylinder_länge_AP2">'[1]Bestellhilfe-Entw.'!$X$19:$X$43</definedName>
    <definedName name="Zylinder_länge_CO">'[1]Bestellhilfe-Entw.'!$U$19:$U$99</definedName>
    <definedName name="Zylinder_länge_HZ">'[1]Bestellhilfe-Entw.'!$W$19:$W$27</definedName>
    <definedName name="Zylinder3">Datenquelle_Peg!$I$5:$I$49</definedName>
    <definedName name="Zylinder3_2">#REF!</definedName>
    <definedName name="ZylinderLg_AP2">'Pull-Downs_Zyl'!$G$6:$G$86</definedName>
    <definedName name="ZylinderLg_AP2_verschoben">'[3]IF-Artikel-Nr'!#REF!</definedName>
    <definedName name="ZylinderLg_CO">'Pull-Downs_Zyl'!$D$6:$D$86</definedName>
    <definedName name="ZylinderLG_CO_verschoben">'[3]IF-Artikel-Nr'!#REF!</definedName>
    <definedName name="ZylinderLg_COWP">'Pull-Downs_Zyl'!$E$6:$E$77</definedName>
    <definedName name="ZylinderLg_COWP_verschoben">'[3]IF-Artikel-Nr'!#REF!</definedName>
    <definedName name="ZylinderLg_HZ">'Pull-Downs_Zyl'!$F$6:$F$14</definedName>
    <definedName name="ZylinderLg_HZ_verschoben">'[3]IF-Artikel-Nr'!#REF!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P14" i="1" l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13" i="1"/>
  <c r="CP12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B2" i="19"/>
  <c r="A16" i="1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12" i="1"/>
  <c r="A193" i="1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CR26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69" i="1"/>
  <c r="CM170" i="1"/>
  <c r="CM171" i="1"/>
  <c r="CM172" i="1"/>
  <c r="CM173" i="1"/>
  <c r="CM174" i="1"/>
  <c r="CM175" i="1"/>
  <c r="CM176" i="1"/>
  <c r="CM177" i="1"/>
  <c r="CM178" i="1"/>
  <c r="CM179" i="1"/>
  <c r="CM180" i="1"/>
  <c r="CM181" i="1"/>
  <c r="CM182" i="1"/>
  <c r="CM183" i="1"/>
  <c r="CM184" i="1"/>
  <c r="CM185" i="1"/>
  <c r="CM186" i="1"/>
  <c r="CM187" i="1"/>
  <c r="CM188" i="1"/>
  <c r="CM189" i="1"/>
  <c r="CM190" i="1"/>
  <c r="CM191" i="1"/>
  <c r="CM192" i="1"/>
  <c r="CM193" i="1"/>
  <c r="CM194" i="1"/>
  <c r="CM195" i="1"/>
  <c r="CM196" i="1"/>
  <c r="CM197" i="1"/>
  <c r="CM198" i="1"/>
  <c r="CM199" i="1"/>
  <c r="CM200" i="1"/>
  <c r="CM201" i="1"/>
  <c r="CM202" i="1"/>
  <c r="CM203" i="1"/>
  <c r="CM204" i="1"/>
  <c r="CM205" i="1"/>
  <c r="CM206" i="1"/>
  <c r="CM207" i="1"/>
  <c r="CM208" i="1"/>
  <c r="CM209" i="1"/>
  <c r="CM210" i="1"/>
  <c r="CM211" i="1"/>
  <c r="CM212" i="1"/>
  <c r="CM213" i="1"/>
  <c r="CM214" i="1"/>
  <c r="CM215" i="1"/>
  <c r="CM216" i="1"/>
  <c r="CM217" i="1"/>
  <c r="CM218" i="1"/>
  <c r="CM219" i="1"/>
  <c r="CM220" i="1"/>
  <c r="CM221" i="1"/>
  <c r="CM222" i="1"/>
  <c r="CM223" i="1"/>
  <c r="CM224" i="1"/>
  <c r="CM225" i="1"/>
  <c r="CM226" i="1"/>
  <c r="CM227" i="1"/>
  <c r="CM228" i="1"/>
  <c r="CM229" i="1"/>
  <c r="CM230" i="1"/>
  <c r="CM231" i="1"/>
  <c r="CM232" i="1"/>
  <c r="CM233" i="1"/>
  <c r="CM234" i="1"/>
  <c r="CM235" i="1"/>
  <c r="CM236" i="1"/>
  <c r="CM237" i="1"/>
  <c r="CM238" i="1"/>
  <c r="CM239" i="1"/>
  <c r="CM240" i="1"/>
  <c r="CM241" i="1"/>
  <c r="CM242" i="1"/>
  <c r="CM243" i="1"/>
  <c r="CM244" i="1"/>
  <c r="CM245" i="1"/>
  <c r="CM246" i="1"/>
  <c r="CM247" i="1"/>
  <c r="CM248" i="1"/>
  <c r="CM249" i="1"/>
  <c r="CM250" i="1"/>
  <c r="CM251" i="1"/>
  <c r="CM252" i="1"/>
  <c r="CM253" i="1"/>
  <c r="CM254" i="1"/>
  <c r="CM255" i="1"/>
  <c r="CM256" i="1"/>
  <c r="CM257" i="1"/>
  <c r="CM258" i="1"/>
  <c r="CM259" i="1"/>
  <c r="CM260" i="1"/>
  <c r="CM261" i="1"/>
  <c r="CM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J205" i="1"/>
  <c r="CJ206" i="1"/>
  <c r="CJ207" i="1"/>
  <c r="CJ208" i="1"/>
  <c r="CJ209" i="1"/>
  <c r="CJ210" i="1"/>
  <c r="CJ211" i="1"/>
  <c r="CJ212" i="1"/>
  <c r="CJ213" i="1"/>
  <c r="CJ214" i="1"/>
  <c r="CJ215" i="1"/>
  <c r="CJ216" i="1"/>
  <c r="CJ217" i="1"/>
  <c r="CJ218" i="1"/>
  <c r="CJ219" i="1"/>
  <c r="CJ220" i="1"/>
  <c r="CJ221" i="1"/>
  <c r="CJ222" i="1"/>
  <c r="CJ223" i="1"/>
  <c r="CJ224" i="1"/>
  <c r="CJ225" i="1"/>
  <c r="CJ226" i="1"/>
  <c r="CJ227" i="1"/>
  <c r="CJ228" i="1"/>
  <c r="CJ229" i="1"/>
  <c r="CJ230" i="1"/>
  <c r="CJ231" i="1"/>
  <c r="CJ232" i="1"/>
  <c r="CJ233" i="1"/>
  <c r="CJ234" i="1"/>
  <c r="CJ235" i="1"/>
  <c r="CJ236" i="1"/>
  <c r="CJ237" i="1"/>
  <c r="CJ238" i="1"/>
  <c r="CJ239" i="1"/>
  <c r="CJ240" i="1"/>
  <c r="CJ241" i="1"/>
  <c r="CJ242" i="1"/>
  <c r="CJ243" i="1"/>
  <c r="CJ244" i="1"/>
  <c r="CJ245" i="1"/>
  <c r="CJ246" i="1"/>
  <c r="CJ247" i="1"/>
  <c r="CJ248" i="1"/>
  <c r="CJ249" i="1"/>
  <c r="CJ250" i="1"/>
  <c r="CJ251" i="1"/>
  <c r="CJ252" i="1"/>
  <c r="CJ253" i="1"/>
  <c r="CJ254" i="1"/>
  <c r="CJ255" i="1"/>
  <c r="CJ256" i="1"/>
  <c r="CJ257" i="1"/>
  <c r="CJ258" i="1"/>
  <c r="CJ259" i="1"/>
  <c r="CJ260" i="1"/>
  <c r="CJ261" i="1"/>
  <c r="CJ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29" i="1"/>
  <c r="CG230" i="1"/>
  <c r="CG231" i="1"/>
  <c r="CG232" i="1"/>
  <c r="CG233" i="1"/>
  <c r="CG234" i="1"/>
  <c r="CG235" i="1"/>
  <c r="CG236" i="1"/>
  <c r="CG237" i="1"/>
  <c r="CG238" i="1"/>
  <c r="CG239" i="1"/>
  <c r="CG240" i="1"/>
  <c r="CG241" i="1"/>
  <c r="CG242" i="1"/>
  <c r="CG243" i="1"/>
  <c r="CG244" i="1"/>
  <c r="CG245" i="1"/>
  <c r="CG246" i="1"/>
  <c r="CG247" i="1"/>
  <c r="CG248" i="1"/>
  <c r="CG249" i="1"/>
  <c r="CG250" i="1"/>
  <c r="CG251" i="1"/>
  <c r="CG252" i="1"/>
  <c r="CG253" i="1"/>
  <c r="CG254" i="1"/>
  <c r="CG255" i="1"/>
  <c r="CG256" i="1"/>
  <c r="CG257" i="1"/>
  <c r="CG258" i="1"/>
  <c r="CG259" i="1"/>
  <c r="CG260" i="1"/>
  <c r="CG261" i="1"/>
  <c r="CG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12" i="1"/>
  <c r="CE13" i="1"/>
  <c r="CE14" i="1"/>
  <c r="CE15" i="1"/>
  <c r="CE16" i="1"/>
  <c r="CE17" i="1"/>
  <c r="CE18" i="1"/>
  <c r="CE19" i="1"/>
  <c r="CE20" i="1"/>
  <c r="CE21" i="1"/>
  <c r="CE22" i="1"/>
  <c r="CR22" i="1" s="1"/>
  <c r="CS22" i="1" s="1"/>
  <c r="CT22" i="1" s="1"/>
  <c r="AI22" i="1" s="1"/>
  <c r="CE23" i="1"/>
  <c r="CR23" i="1" s="1"/>
  <c r="CS23" i="1" s="1"/>
  <c r="CT23" i="1" s="1"/>
  <c r="AI23" i="1" s="1"/>
  <c r="CE24" i="1"/>
  <c r="CR24" i="1" s="1"/>
  <c r="CS24" i="1" s="1"/>
  <c r="CT24" i="1" s="1"/>
  <c r="AI24" i="1" s="1"/>
  <c r="CE25" i="1"/>
  <c r="CR25" i="1" s="1"/>
  <c r="CS25" i="1" s="1"/>
  <c r="CT25" i="1" s="1"/>
  <c r="AI25" i="1" s="1"/>
  <c r="CE26" i="1"/>
  <c r="CR26" i="1" s="1"/>
  <c r="CS26" i="1" s="1"/>
  <c r="CT26" i="1" s="1"/>
  <c r="AI26" i="1" s="1"/>
  <c r="CE27" i="1"/>
  <c r="CR27" i="1" s="1"/>
  <c r="CS27" i="1" s="1"/>
  <c r="CT27" i="1" s="1"/>
  <c r="AI27" i="1" s="1"/>
  <c r="CE28" i="1"/>
  <c r="CR28" i="1" s="1"/>
  <c r="CS28" i="1" s="1"/>
  <c r="CT28" i="1" s="1"/>
  <c r="AI28" i="1" s="1"/>
  <c r="CE29" i="1"/>
  <c r="CR29" i="1" s="1"/>
  <c r="CS29" i="1" s="1"/>
  <c r="CT29" i="1" s="1"/>
  <c r="AI29" i="1" s="1"/>
  <c r="CE30" i="1"/>
  <c r="CR30" i="1" s="1"/>
  <c r="CS30" i="1" s="1"/>
  <c r="CT30" i="1" s="1"/>
  <c r="AI30" i="1" s="1"/>
  <c r="CE31" i="1"/>
  <c r="CR31" i="1" s="1"/>
  <c r="CS31" i="1" s="1"/>
  <c r="CT31" i="1" s="1"/>
  <c r="AI31" i="1" s="1"/>
  <c r="CE32" i="1"/>
  <c r="CR32" i="1" s="1"/>
  <c r="CS32" i="1" s="1"/>
  <c r="CT32" i="1" s="1"/>
  <c r="AI32" i="1" s="1"/>
  <c r="CE33" i="1"/>
  <c r="CR33" i="1" s="1"/>
  <c r="CS33" i="1" s="1"/>
  <c r="CT33" i="1" s="1"/>
  <c r="AI33" i="1" s="1"/>
  <c r="CE34" i="1"/>
  <c r="CR34" i="1" s="1"/>
  <c r="CS34" i="1" s="1"/>
  <c r="CT34" i="1" s="1"/>
  <c r="AI34" i="1" s="1"/>
  <c r="CE35" i="1"/>
  <c r="CR35" i="1" s="1"/>
  <c r="CS35" i="1" s="1"/>
  <c r="CT35" i="1" s="1"/>
  <c r="AI35" i="1" s="1"/>
  <c r="CE36" i="1"/>
  <c r="CR36" i="1" s="1"/>
  <c r="CS36" i="1" s="1"/>
  <c r="CT36" i="1" s="1"/>
  <c r="AI36" i="1" s="1"/>
  <c r="CE37" i="1"/>
  <c r="CR37" i="1" s="1"/>
  <c r="CS37" i="1" s="1"/>
  <c r="CT37" i="1" s="1"/>
  <c r="AI37" i="1" s="1"/>
  <c r="CE38" i="1"/>
  <c r="CR38" i="1" s="1"/>
  <c r="CS38" i="1" s="1"/>
  <c r="CT38" i="1" s="1"/>
  <c r="AI38" i="1" s="1"/>
  <c r="CE39" i="1"/>
  <c r="CR39" i="1" s="1"/>
  <c r="CS39" i="1" s="1"/>
  <c r="CT39" i="1" s="1"/>
  <c r="AI39" i="1" s="1"/>
  <c r="CE40" i="1"/>
  <c r="CR40" i="1" s="1"/>
  <c r="CS40" i="1" s="1"/>
  <c r="CT40" i="1" s="1"/>
  <c r="AI40" i="1" s="1"/>
  <c r="CE41" i="1"/>
  <c r="CR41" i="1" s="1"/>
  <c r="CS41" i="1" s="1"/>
  <c r="CT41" i="1" s="1"/>
  <c r="AI41" i="1" s="1"/>
  <c r="CE42" i="1"/>
  <c r="CR42" i="1" s="1"/>
  <c r="CS42" i="1" s="1"/>
  <c r="CT42" i="1" s="1"/>
  <c r="AI42" i="1" s="1"/>
  <c r="CE43" i="1"/>
  <c r="CR43" i="1" s="1"/>
  <c r="CS43" i="1" s="1"/>
  <c r="CT43" i="1" s="1"/>
  <c r="AI43" i="1" s="1"/>
  <c r="CE44" i="1"/>
  <c r="CR44" i="1" s="1"/>
  <c r="CS44" i="1" s="1"/>
  <c r="CT44" i="1" s="1"/>
  <c r="AI44" i="1" s="1"/>
  <c r="CE45" i="1"/>
  <c r="CR45" i="1" s="1"/>
  <c r="CS45" i="1" s="1"/>
  <c r="CT45" i="1" s="1"/>
  <c r="AI45" i="1" s="1"/>
  <c r="CE46" i="1"/>
  <c r="CR46" i="1" s="1"/>
  <c r="CS46" i="1" s="1"/>
  <c r="CT46" i="1" s="1"/>
  <c r="AI46" i="1" s="1"/>
  <c r="CE47" i="1"/>
  <c r="CR47" i="1" s="1"/>
  <c r="CS47" i="1" s="1"/>
  <c r="CT47" i="1" s="1"/>
  <c r="AI47" i="1" s="1"/>
  <c r="CE48" i="1"/>
  <c r="CR48" i="1" s="1"/>
  <c r="CS48" i="1" s="1"/>
  <c r="CT48" i="1" s="1"/>
  <c r="AI48" i="1" s="1"/>
  <c r="CE49" i="1"/>
  <c r="CR49" i="1" s="1"/>
  <c r="CS49" i="1" s="1"/>
  <c r="CT49" i="1" s="1"/>
  <c r="AI49" i="1" s="1"/>
  <c r="CE50" i="1"/>
  <c r="CR50" i="1" s="1"/>
  <c r="CS50" i="1" s="1"/>
  <c r="CT50" i="1" s="1"/>
  <c r="AI50" i="1" s="1"/>
  <c r="CE51" i="1"/>
  <c r="CR51" i="1" s="1"/>
  <c r="CS51" i="1" s="1"/>
  <c r="CT51" i="1" s="1"/>
  <c r="AI51" i="1" s="1"/>
  <c r="CE52" i="1"/>
  <c r="CR52" i="1" s="1"/>
  <c r="CS52" i="1" s="1"/>
  <c r="CT52" i="1" s="1"/>
  <c r="AI52" i="1" s="1"/>
  <c r="CE53" i="1"/>
  <c r="CR53" i="1" s="1"/>
  <c r="CS53" i="1" s="1"/>
  <c r="CT53" i="1" s="1"/>
  <c r="AI53" i="1" s="1"/>
  <c r="CE54" i="1"/>
  <c r="CR54" i="1" s="1"/>
  <c r="CS54" i="1" s="1"/>
  <c r="CT54" i="1" s="1"/>
  <c r="AI54" i="1" s="1"/>
  <c r="CE55" i="1"/>
  <c r="CR55" i="1" s="1"/>
  <c r="CS55" i="1" s="1"/>
  <c r="CT55" i="1" s="1"/>
  <c r="AI55" i="1" s="1"/>
  <c r="CE56" i="1"/>
  <c r="CR56" i="1" s="1"/>
  <c r="CS56" i="1" s="1"/>
  <c r="CT56" i="1" s="1"/>
  <c r="AI56" i="1" s="1"/>
  <c r="CE57" i="1"/>
  <c r="CR57" i="1" s="1"/>
  <c r="CS57" i="1" s="1"/>
  <c r="CT57" i="1" s="1"/>
  <c r="AI57" i="1" s="1"/>
  <c r="CE58" i="1"/>
  <c r="CR58" i="1" s="1"/>
  <c r="CS58" i="1" s="1"/>
  <c r="CT58" i="1" s="1"/>
  <c r="AI58" i="1" s="1"/>
  <c r="CE59" i="1"/>
  <c r="CR59" i="1" s="1"/>
  <c r="CS59" i="1" s="1"/>
  <c r="CT59" i="1" s="1"/>
  <c r="AI59" i="1" s="1"/>
  <c r="CE60" i="1"/>
  <c r="CR60" i="1" s="1"/>
  <c r="CS60" i="1" s="1"/>
  <c r="CT60" i="1" s="1"/>
  <c r="AI60" i="1" s="1"/>
  <c r="CE61" i="1"/>
  <c r="CR61" i="1" s="1"/>
  <c r="CS61" i="1" s="1"/>
  <c r="CT61" i="1" s="1"/>
  <c r="AI61" i="1" s="1"/>
  <c r="CE62" i="1"/>
  <c r="CR62" i="1" s="1"/>
  <c r="CS62" i="1" s="1"/>
  <c r="CT62" i="1" s="1"/>
  <c r="AI62" i="1" s="1"/>
  <c r="CE63" i="1"/>
  <c r="CR63" i="1" s="1"/>
  <c r="CS63" i="1" s="1"/>
  <c r="CT63" i="1" s="1"/>
  <c r="AI63" i="1" s="1"/>
  <c r="CE64" i="1"/>
  <c r="CR64" i="1" s="1"/>
  <c r="CS64" i="1" s="1"/>
  <c r="CT64" i="1" s="1"/>
  <c r="AI64" i="1" s="1"/>
  <c r="CE65" i="1"/>
  <c r="CR65" i="1" s="1"/>
  <c r="CS65" i="1" s="1"/>
  <c r="CT65" i="1" s="1"/>
  <c r="AI65" i="1" s="1"/>
  <c r="CE66" i="1"/>
  <c r="CR66" i="1" s="1"/>
  <c r="CS66" i="1" s="1"/>
  <c r="CT66" i="1" s="1"/>
  <c r="AI66" i="1" s="1"/>
  <c r="CE67" i="1"/>
  <c r="CR67" i="1" s="1"/>
  <c r="CS67" i="1" s="1"/>
  <c r="CT67" i="1" s="1"/>
  <c r="AI67" i="1" s="1"/>
  <c r="CE68" i="1"/>
  <c r="CR68" i="1" s="1"/>
  <c r="CS68" i="1" s="1"/>
  <c r="CT68" i="1" s="1"/>
  <c r="AI68" i="1" s="1"/>
  <c r="CE69" i="1"/>
  <c r="CR69" i="1" s="1"/>
  <c r="CS69" i="1" s="1"/>
  <c r="CT69" i="1" s="1"/>
  <c r="AI69" i="1" s="1"/>
  <c r="CE70" i="1"/>
  <c r="CR70" i="1" s="1"/>
  <c r="CS70" i="1" s="1"/>
  <c r="CT70" i="1" s="1"/>
  <c r="AI70" i="1" s="1"/>
  <c r="CE71" i="1"/>
  <c r="CR71" i="1" s="1"/>
  <c r="CS71" i="1" s="1"/>
  <c r="CT71" i="1" s="1"/>
  <c r="AI71" i="1" s="1"/>
  <c r="CE72" i="1"/>
  <c r="CR72" i="1" s="1"/>
  <c r="CS72" i="1" s="1"/>
  <c r="CT72" i="1" s="1"/>
  <c r="AI72" i="1" s="1"/>
  <c r="CE73" i="1"/>
  <c r="CR73" i="1" s="1"/>
  <c r="CS73" i="1" s="1"/>
  <c r="CT73" i="1" s="1"/>
  <c r="AI73" i="1" s="1"/>
  <c r="CE74" i="1"/>
  <c r="CR74" i="1" s="1"/>
  <c r="CS74" i="1" s="1"/>
  <c r="CT74" i="1" s="1"/>
  <c r="AI74" i="1" s="1"/>
  <c r="CE75" i="1"/>
  <c r="CR75" i="1" s="1"/>
  <c r="CS75" i="1" s="1"/>
  <c r="CT75" i="1" s="1"/>
  <c r="AI75" i="1" s="1"/>
  <c r="CE76" i="1"/>
  <c r="CR76" i="1" s="1"/>
  <c r="CS76" i="1" s="1"/>
  <c r="CT76" i="1" s="1"/>
  <c r="AI76" i="1" s="1"/>
  <c r="CE77" i="1"/>
  <c r="CR77" i="1" s="1"/>
  <c r="CS77" i="1" s="1"/>
  <c r="CT77" i="1" s="1"/>
  <c r="AI77" i="1" s="1"/>
  <c r="CE78" i="1"/>
  <c r="CR78" i="1" s="1"/>
  <c r="CS78" i="1" s="1"/>
  <c r="CT78" i="1" s="1"/>
  <c r="AI78" i="1" s="1"/>
  <c r="CE79" i="1"/>
  <c r="CR79" i="1" s="1"/>
  <c r="CS79" i="1" s="1"/>
  <c r="CT79" i="1" s="1"/>
  <c r="AI79" i="1" s="1"/>
  <c r="CE80" i="1"/>
  <c r="CR80" i="1" s="1"/>
  <c r="CS80" i="1" s="1"/>
  <c r="CT80" i="1" s="1"/>
  <c r="AI80" i="1" s="1"/>
  <c r="CE81" i="1"/>
  <c r="CR81" i="1" s="1"/>
  <c r="CS81" i="1" s="1"/>
  <c r="CT81" i="1" s="1"/>
  <c r="AI81" i="1" s="1"/>
  <c r="CE82" i="1"/>
  <c r="CR82" i="1" s="1"/>
  <c r="CS82" i="1" s="1"/>
  <c r="CT82" i="1" s="1"/>
  <c r="AI82" i="1" s="1"/>
  <c r="CE83" i="1"/>
  <c r="CR83" i="1" s="1"/>
  <c r="CS83" i="1" s="1"/>
  <c r="CT83" i="1" s="1"/>
  <c r="AI83" i="1" s="1"/>
  <c r="CE84" i="1"/>
  <c r="CR84" i="1" s="1"/>
  <c r="CS84" i="1" s="1"/>
  <c r="CT84" i="1" s="1"/>
  <c r="AI84" i="1" s="1"/>
  <c r="CE85" i="1"/>
  <c r="CR85" i="1" s="1"/>
  <c r="CS85" i="1" s="1"/>
  <c r="CT85" i="1" s="1"/>
  <c r="AI85" i="1" s="1"/>
  <c r="CE86" i="1"/>
  <c r="CR86" i="1" s="1"/>
  <c r="CS86" i="1" s="1"/>
  <c r="CT86" i="1" s="1"/>
  <c r="AI86" i="1" s="1"/>
  <c r="CE87" i="1"/>
  <c r="CR87" i="1" s="1"/>
  <c r="CS87" i="1" s="1"/>
  <c r="CT87" i="1" s="1"/>
  <c r="AI87" i="1" s="1"/>
  <c r="CE88" i="1"/>
  <c r="CR88" i="1" s="1"/>
  <c r="CS88" i="1" s="1"/>
  <c r="CT88" i="1" s="1"/>
  <c r="AI88" i="1" s="1"/>
  <c r="CE89" i="1"/>
  <c r="CR89" i="1" s="1"/>
  <c r="CS89" i="1" s="1"/>
  <c r="CT89" i="1" s="1"/>
  <c r="AI89" i="1" s="1"/>
  <c r="CE90" i="1"/>
  <c r="CR90" i="1" s="1"/>
  <c r="CS90" i="1" s="1"/>
  <c r="CT90" i="1" s="1"/>
  <c r="AI90" i="1" s="1"/>
  <c r="CE91" i="1"/>
  <c r="CR91" i="1" s="1"/>
  <c r="CS91" i="1" s="1"/>
  <c r="CT91" i="1" s="1"/>
  <c r="AI91" i="1" s="1"/>
  <c r="CE92" i="1"/>
  <c r="CR92" i="1" s="1"/>
  <c r="CS92" i="1" s="1"/>
  <c r="CT92" i="1" s="1"/>
  <c r="AI92" i="1" s="1"/>
  <c r="CE93" i="1"/>
  <c r="CR93" i="1" s="1"/>
  <c r="CS93" i="1" s="1"/>
  <c r="CT93" i="1" s="1"/>
  <c r="AI93" i="1" s="1"/>
  <c r="CE94" i="1"/>
  <c r="CR94" i="1" s="1"/>
  <c r="CS94" i="1" s="1"/>
  <c r="CT94" i="1" s="1"/>
  <c r="AI94" i="1" s="1"/>
  <c r="CE95" i="1"/>
  <c r="CR95" i="1" s="1"/>
  <c r="CS95" i="1" s="1"/>
  <c r="CT95" i="1" s="1"/>
  <c r="AI95" i="1" s="1"/>
  <c r="CE96" i="1"/>
  <c r="CR96" i="1" s="1"/>
  <c r="CS96" i="1" s="1"/>
  <c r="CT96" i="1" s="1"/>
  <c r="AI96" i="1" s="1"/>
  <c r="CE97" i="1"/>
  <c r="CR97" i="1" s="1"/>
  <c r="CS97" i="1" s="1"/>
  <c r="CT97" i="1" s="1"/>
  <c r="AI97" i="1" s="1"/>
  <c r="CE98" i="1"/>
  <c r="CR98" i="1" s="1"/>
  <c r="CS98" i="1" s="1"/>
  <c r="CT98" i="1" s="1"/>
  <c r="AI98" i="1" s="1"/>
  <c r="CE99" i="1"/>
  <c r="CR99" i="1" s="1"/>
  <c r="CS99" i="1" s="1"/>
  <c r="CT99" i="1" s="1"/>
  <c r="AI99" i="1" s="1"/>
  <c r="CE100" i="1"/>
  <c r="CR100" i="1" s="1"/>
  <c r="CS100" i="1" s="1"/>
  <c r="CT100" i="1" s="1"/>
  <c r="AI100" i="1" s="1"/>
  <c r="CE101" i="1"/>
  <c r="CR101" i="1" s="1"/>
  <c r="CS101" i="1" s="1"/>
  <c r="CT101" i="1" s="1"/>
  <c r="AI101" i="1" s="1"/>
  <c r="CE102" i="1"/>
  <c r="CR102" i="1" s="1"/>
  <c r="CS102" i="1" s="1"/>
  <c r="CT102" i="1" s="1"/>
  <c r="AI102" i="1" s="1"/>
  <c r="CE103" i="1"/>
  <c r="CR103" i="1" s="1"/>
  <c r="CS103" i="1" s="1"/>
  <c r="CT103" i="1" s="1"/>
  <c r="AI103" i="1" s="1"/>
  <c r="CE104" i="1"/>
  <c r="CR104" i="1" s="1"/>
  <c r="CS104" i="1" s="1"/>
  <c r="CT104" i="1" s="1"/>
  <c r="AI104" i="1" s="1"/>
  <c r="CE105" i="1"/>
  <c r="CR105" i="1" s="1"/>
  <c r="CS105" i="1" s="1"/>
  <c r="CT105" i="1" s="1"/>
  <c r="AI105" i="1" s="1"/>
  <c r="CE106" i="1"/>
  <c r="CR106" i="1" s="1"/>
  <c r="CS106" i="1" s="1"/>
  <c r="CT106" i="1" s="1"/>
  <c r="AI106" i="1" s="1"/>
  <c r="CE107" i="1"/>
  <c r="CR107" i="1" s="1"/>
  <c r="CS107" i="1" s="1"/>
  <c r="CT107" i="1" s="1"/>
  <c r="AI107" i="1" s="1"/>
  <c r="CE108" i="1"/>
  <c r="CR108" i="1" s="1"/>
  <c r="CS108" i="1" s="1"/>
  <c r="CT108" i="1" s="1"/>
  <c r="AI108" i="1" s="1"/>
  <c r="CE109" i="1"/>
  <c r="CR109" i="1" s="1"/>
  <c r="CS109" i="1" s="1"/>
  <c r="CT109" i="1" s="1"/>
  <c r="AI109" i="1" s="1"/>
  <c r="CE110" i="1"/>
  <c r="CR110" i="1" s="1"/>
  <c r="CS110" i="1" s="1"/>
  <c r="CT110" i="1" s="1"/>
  <c r="AI110" i="1" s="1"/>
  <c r="CE111" i="1"/>
  <c r="CR111" i="1" s="1"/>
  <c r="CS111" i="1" s="1"/>
  <c r="CT111" i="1" s="1"/>
  <c r="AI111" i="1" s="1"/>
  <c r="CE112" i="1"/>
  <c r="CR112" i="1" s="1"/>
  <c r="CS112" i="1" s="1"/>
  <c r="CT112" i="1" s="1"/>
  <c r="AI112" i="1" s="1"/>
  <c r="CE113" i="1"/>
  <c r="CR113" i="1" s="1"/>
  <c r="CS113" i="1" s="1"/>
  <c r="CT113" i="1" s="1"/>
  <c r="AI113" i="1" s="1"/>
  <c r="CE114" i="1"/>
  <c r="CR114" i="1" s="1"/>
  <c r="CS114" i="1" s="1"/>
  <c r="CT114" i="1" s="1"/>
  <c r="AI114" i="1" s="1"/>
  <c r="CE115" i="1"/>
  <c r="CR115" i="1" s="1"/>
  <c r="CS115" i="1" s="1"/>
  <c r="CT115" i="1" s="1"/>
  <c r="AI115" i="1" s="1"/>
  <c r="CE116" i="1"/>
  <c r="CR116" i="1" s="1"/>
  <c r="CS116" i="1" s="1"/>
  <c r="CT116" i="1" s="1"/>
  <c r="AI116" i="1" s="1"/>
  <c r="CE117" i="1"/>
  <c r="CR117" i="1" s="1"/>
  <c r="CS117" i="1" s="1"/>
  <c r="CT117" i="1" s="1"/>
  <c r="AI117" i="1" s="1"/>
  <c r="CE118" i="1"/>
  <c r="CR118" i="1" s="1"/>
  <c r="CS118" i="1" s="1"/>
  <c r="CT118" i="1" s="1"/>
  <c r="AI118" i="1" s="1"/>
  <c r="CE119" i="1"/>
  <c r="CR119" i="1" s="1"/>
  <c r="CS119" i="1" s="1"/>
  <c r="CT119" i="1" s="1"/>
  <c r="AI119" i="1" s="1"/>
  <c r="CE120" i="1"/>
  <c r="CR120" i="1" s="1"/>
  <c r="CS120" i="1" s="1"/>
  <c r="CT120" i="1" s="1"/>
  <c r="AI120" i="1" s="1"/>
  <c r="CE121" i="1"/>
  <c r="CR121" i="1" s="1"/>
  <c r="CS121" i="1" s="1"/>
  <c r="CT121" i="1" s="1"/>
  <c r="AI121" i="1" s="1"/>
  <c r="CE122" i="1"/>
  <c r="CR122" i="1" s="1"/>
  <c r="CS122" i="1" s="1"/>
  <c r="CT122" i="1" s="1"/>
  <c r="AI122" i="1" s="1"/>
  <c r="CE123" i="1"/>
  <c r="CR123" i="1" s="1"/>
  <c r="CS123" i="1" s="1"/>
  <c r="CT123" i="1" s="1"/>
  <c r="AI123" i="1" s="1"/>
  <c r="CE124" i="1"/>
  <c r="CR124" i="1" s="1"/>
  <c r="CS124" i="1" s="1"/>
  <c r="CT124" i="1" s="1"/>
  <c r="AI124" i="1" s="1"/>
  <c r="CE125" i="1"/>
  <c r="CR125" i="1" s="1"/>
  <c r="CS125" i="1" s="1"/>
  <c r="CT125" i="1" s="1"/>
  <c r="AI125" i="1" s="1"/>
  <c r="CE126" i="1"/>
  <c r="CR126" i="1" s="1"/>
  <c r="CS126" i="1" s="1"/>
  <c r="CT126" i="1" s="1"/>
  <c r="AI126" i="1" s="1"/>
  <c r="CE127" i="1"/>
  <c r="CR127" i="1" s="1"/>
  <c r="CS127" i="1" s="1"/>
  <c r="CT127" i="1" s="1"/>
  <c r="AI127" i="1" s="1"/>
  <c r="CE128" i="1"/>
  <c r="CR128" i="1" s="1"/>
  <c r="CS128" i="1" s="1"/>
  <c r="CT128" i="1" s="1"/>
  <c r="AI128" i="1" s="1"/>
  <c r="CE129" i="1"/>
  <c r="CR129" i="1" s="1"/>
  <c r="CS129" i="1" s="1"/>
  <c r="CT129" i="1" s="1"/>
  <c r="AI129" i="1" s="1"/>
  <c r="CE130" i="1"/>
  <c r="CR130" i="1" s="1"/>
  <c r="CS130" i="1" s="1"/>
  <c r="CT130" i="1" s="1"/>
  <c r="AI130" i="1" s="1"/>
  <c r="CE131" i="1"/>
  <c r="CR131" i="1" s="1"/>
  <c r="CS131" i="1" s="1"/>
  <c r="CT131" i="1" s="1"/>
  <c r="AI131" i="1" s="1"/>
  <c r="CE132" i="1"/>
  <c r="CR132" i="1" s="1"/>
  <c r="CS132" i="1" s="1"/>
  <c r="CT132" i="1" s="1"/>
  <c r="AI132" i="1" s="1"/>
  <c r="CE133" i="1"/>
  <c r="CR133" i="1" s="1"/>
  <c r="CS133" i="1" s="1"/>
  <c r="CT133" i="1" s="1"/>
  <c r="AI133" i="1" s="1"/>
  <c r="CE134" i="1"/>
  <c r="CR134" i="1" s="1"/>
  <c r="CS134" i="1" s="1"/>
  <c r="CT134" i="1" s="1"/>
  <c r="AI134" i="1" s="1"/>
  <c r="CE135" i="1"/>
  <c r="CR135" i="1" s="1"/>
  <c r="CS135" i="1" s="1"/>
  <c r="CT135" i="1" s="1"/>
  <c r="AI135" i="1" s="1"/>
  <c r="CE136" i="1"/>
  <c r="CR136" i="1" s="1"/>
  <c r="CS136" i="1" s="1"/>
  <c r="CT136" i="1" s="1"/>
  <c r="AI136" i="1" s="1"/>
  <c r="CE137" i="1"/>
  <c r="CR137" i="1" s="1"/>
  <c r="CS137" i="1" s="1"/>
  <c r="CT137" i="1" s="1"/>
  <c r="AI137" i="1" s="1"/>
  <c r="CE138" i="1"/>
  <c r="CR138" i="1" s="1"/>
  <c r="CS138" i="1" s="1"/>
  <c r="CT138" i="1" s="1"/>
  <c r="AI138" i="1" s="1"/>
  <c r="CE139" i="1"/>
  <c r="CR139" i="1" s="1"/>
  <c r="CS139" i="1" s="1"/>
  <c r="CT139" i="1" s="1"/>
  <c r="AI139" i="1" s="1"/>
  <c r="CE140" i="1"/>
  <c r="CR140" i="1" s="1"/>
  <c r="CS140" i="1" s="1"/>
  <c r="CT140" i="1" s="1"/>
  <c r="AI140" i="1" s="1"/>
  <c r="CE141" i="1"/>
  <c r="CR141" i="1" s="1"/>
  <c r="CS141" i="1" s="1"/>
  <c r="CT141" i="1" s="1"/>
  <c r="AI141" i="1" s="1"/>
  <c r="CE142" i="1"/>
  <c r="CR142" i="1" s="1"/>
  <c r="CS142" i="1" s="1"/>
  <c r="CT142" i="1" s="1"/>
  <c r="AI142" i="1" s="1"/>
  <c r="CE143" i="1"/>
  <c r="CR143" i="1" s="1"/>
  <c r="CS143" i="1" s="1"/>
  <c r="CT143" i="1" s="1"/>
  <c r="AI143" i="1" s="1"/>
  <c r="CE144" i="1"/>
  <c r="CR144" i="1" s="1"/>
  <c r="CS144" i="1" s="1"/>
  <c r="CT144" i="1" s="1"/>
  <c r="AI144" i="1" s="1"/>
  <c r="CE145" i="1"/>
  <c r="CR145" i="1" s="1"/>
  <c r="CS145" i="1" s="1"/>
  <c r="CT145" i="1" s="1"/>
  <c r="AI145" i="1" s="1"/>
  <c r="CE146" i="1"/>
  <c r="CR146" i="1" s="1"/>
  <c r="CS146" i="1" s="1"/>
  <c r="CT146" i="1" s="1"/>
  <c r="AI146" i="1" s="1"/>
  <c r="CE147" i="1"/>
  <c r="CR147" i="1" s="1"/>
  <c r="CS147" i="1" s="1"/>
  <c r="CT147" i="1" s="1"/>
  <c r="AI147" i="1" s="1"/>
  <c r="CE148" i="1"/>
  <c r="CR148" i="1" s="1"/>
  <c r="CS148" i="1" s="1"/>
  <c r="CT148" i="1" s="1"/>
  <c r="AI148" i="1" s="1"/>
  <c r="CE149" i="1"/>
  <c r="CR149" i="1" s="1"/>
  <c r="CS149" i="1" s="1"/>
  <c r="CT149" i="1" s="1"/>
  <c r="AI149" i="1" s="1"/>
  <c r="CE150" i="1"/>
  <c r="CR150" i="1" s="1"/>
  <c r="CS150" i="1" s="1"/>
  <c r="CT150" i="1" s="1"/>
  <c r="AI150" i="1" s="1"/>
  <c r="CE151" i="1"/>
  <c r="CR151" i="1" s="1"/>
  <c r="CS151" i="1" s="1"/>
  <c r="CT151" i="1" s="1"/>
  <c r="AI151" i="1" s="1"/>
  <c r="CE152" i="1"/>
  <c r="CR152" i="1" s="1"/>
  <c r="CS152" i="1" s="1"/>
  <c r="CT152" i="1" s="1"/>
  <c r="AI152" i="1" s="1"/>
  <c r="CE153" i="1"/>
  <c r="CR153" i="1" s="1"/>
  <c r="CS153" i="1" s="1"/>
  <c r="CT153" i="1" s="1"/>
  <c r="AI153" i="1" s="1"/>
  <c r="CE154" i="1"/>
  <c r="CR154" i="1" s="1"/>
  <c r="CS154" i="1" s="1"/>
  <c r="CT154" i="1" s="1"/>
  <c r="AI154" i="1" s="1"/>
  <c r="CE155" i="1"/>
  <c r="CR155" i="1" s="1"/>
  <c r="CS155" i="1" s="1"/>
  <c r="CT155" i="1" s="1"/>
  <c r="AI155" i="1" s="1"/>
  <c r="CE156" i="1"/>
  <c r="CR156" i="1" s="1"/>
  <c r="CS156" i="1" s="1"/>
  <c r="CT156" i="1" s="1"/>
  <c r="AI156" i="1" s="1"/>
  <c r="CE157" i="1"/>
  <c r="CR157" i="1" s="1"/>
  <c r="CS157" i="1" s="1"/>
  <c r="CT157" i="1" s="1"/>
  <c r="AI157" i="1" s="1"/>
  <c r="CE158" i="1"/>
  <c r="CR158" i="1" s="1"/>
  <c r="CS158" i="1" s="1"/>
  <c r="CT158" i="1" s="1"/>
  <c r="AI158" i="1" s="1"/>
  <c r="CE159" i="1"/>
  <c r="CR159" i="1" s="1"/>
  <c r="CS159" i="1" s="1"/>
  <c r="CT159" i="1" s="1"/>
  <c r="AI159" i="1" s="1"/>
  <c r="CE160" i="1"/>
  <c r="CR160" i="1" s="1"/>
  <c r="CS160" i="1" s="1"/>
  <c r="CT160" i="1" s="1"/>
  <c r="AI160" i="1" s="1"/>
  <c r="CE161" i="1"/>
  <c r="CR161" i="1" s="1"/>
  <c r="CS161" i="1" s="1"/>
  <c r="CT161" i="1" s="1"/>
  <c r="AI161" i="1" s="1"/>
  <c r="CE162" i="1"/>
  <c r="CR162" i="1" s="1"/>
  <c r="CS162" i="1" s="1"/>
  <c r="CT162" i="1" s="1"/>
  <c r="AI162" i="1" s="1"/>
  <c r="CE163" i="1"/>
  <c r="CR163" i="1" s="1"/>
  <c r="CS163" i="1" s="1"/>
  <c r="CT163" i="1" s="1"/>
  <c r="AI163" i="1" s="1"/>
  <c r="CE164" i="1"/>
  <c r="CR164" i="1" s="1"/>
  <c r="CS164" i="1" s="1"/>
  <c r="CT164" i="1" s="1"/>
  <c r="AI164" i="1" s="1"/>
  <c r="CE165" i="1"/>
  <c r="CR165" i="1" s="1"/>
  <c r="CS165" i="1" s="1"/>
  <c r="CT165" i="1" s="1"/>
  <c r="AI165" i="1" s="1"/>
  <c r="CE166" i="1"/>
  <c r="CR166" i="1" s="1"/>
  <c r="CS166" i="1" s="1"/>
  <c r="CT166" i="1" s="1"/>
  <c r="AI166" i="1" s="1"/>
  <c r="CE167" i="1"/>
  <c r="CR167" i="1" s="1"/>
  <c r="CS167" i="1" s="1"/>
  <c r="CT167" i="1" s="1"/>
  <c r="AI167" i="1" s="1"/>
  <c r="CE168" i="1"/>
  <c r="CR168" i="1" s="1"/>
  <c r="CS168" i="1" s="1"/>
  <c r="CT168" i="1" s="1"/>
  <c r="AI168" i="1" s="1"/>
  <c r="CE169" i="1"/>
  <c r="CR169" i="1" s="1"/>
  <c r="CS169" i="1" s="1"/>
  <c r="CT169" i="1" s="1"/>
  <c r="AI169" i="1" s="1"/>
  <c r="CE170" i="1"/>
  <c r="CR170" i="1" s="1"/>
  <c r="CS170" i="1" s="1"/>
  <c r="CT170" i="1" s="1"/>
  <c r="AI170" i="1" s="1"/>
  <c r="CE171" i="1"/>
  <c r="CR171" i="1" s="1"/>
  <c r="CS171" i="1" s="1"/>
  <c r="CT171" i="1" s="1"/>
  <c r="AI171" i="1" s="1"/>
  <c r="CE172" i="1"/>
  <c r="CR172" i="1" s="1"/>
  <c r="CS172" i="1" s="1"/>
  <c r="CT172" i="1" s="1"/>
  <c r="AI172" i="1" s="1"/>
  <c r="CE173" i="1"/>
  <c r="CR173" i="1" s="1"/>
  <c r="CS173" i="1" s="1"/>
  <c r="CT173" i="1" s="1"/>
  <c r="AI173" i="1" s="1"/>
  <c r="CE174" i="1"/>
  <c r="CR174" i="1" s="1"/>
  <c r="CS174" i="1" s="1"/>
  <c r="CT174" i="1" s="1"/>
  <c r="AI174" i="1" s="1"/>
  <c r="CE175" i="1"/>
  <c r="CR175" i="1" s="1"/>
  <c r="CS175" i="1" s="1"/>
  <c r="CT175" i="1" s="1"/>
  <c r="AI175" i="1" s="1"/>
  <c r="CE176" i="1"/>
  <c r="CR176" i="1" s="1"/>
  <c r="CS176" i="1" s="1"/>
  <c r="CT176" i="1" s="1"/>
  <c r="AI176" i="1" s="1"/>
  <c r="CE177" i="1"/>
  <c r="CR177" i="1" s="1"/>
  <c r="CS177" i="1" s="1"/>
  <c r="CT177" i="1" s="1"/>
  <c r="AI177" i="1" s="1"/>
  <c r="CE178" i="1"/>
  <c r="CR178" i="1" s="1"/>
  <c r="CS178" i="1" s="1"/>
  <c r="CT178" i="1" s="1"/>
  <c r="AI178" i="1" s="1"/>
  <c r="CE179" i="1"/>
  <c r="CR179" i="1" s="1"/>
  <c r="CS179" i="1" s="1"/>
  <c r="CT179" i="1" s="1"/>
  <c r="AI179" i="1" s="1"/>
  <c r="CE180" i="1"/>
  <c r="CR180" i="1" s="1"/>
  <c r="CS180" i="1" s="1"/>
  <c r="CT180" i="1" s="1"/>
  <c r="AI180" i="1" s="1"/>
  <c r="CE181" i="1"/>
  <c r="CR181" i="1" s="1"/>
  <c r="CS181" i="1" s="1"/>
  <c r="CT181" i="1" s="1"/>
  <c r="AI181" i="1" s="1"/>
  <c r="CE182" i="1"/>
  <c r="CR182" i="1" s="1"/>
  <c r="CS182" i="1" s="1"/>
  <c r="CT182" i="1" s="1"/>
  <c r="AI182" i="1" s="1"/>
  <c r="CE183" i="1"/>
  <c r="CR183" i="1" s="1"/>
  <c r="CS183" i="1" s="1"/>
  <c r="CT183" i="1" s="1"/>
  <c r="AI183" i="1" s="1"/>
  <c r="CE184" i="1"/>
  <c r="CR184" i="1" s="1"/>
  <c r="CS184" i="1" s="1"/>
  <c r="CT184" i="1" s="1"/>
  <c r="AI184" i="1" s="1"/>
  <c r="CE185" i="1"/>
  <c r="CR185" i="1" s="1"/>
  <c r="CS185" i="1" s="1"/>
  <c r="CT185" i="1" s="1"/>
  <c r="AI185" i="1" s="1"/>
  <c r="CE186" i="1"/>
  <c r="CR186" i="1" s="1"/>
  <c r="CS186" i="1" s="1"/>
  <c r="CT186" i="1" s="1"/>
  <c r="AI186" i="1" s="1"/>
  <c r="CE187" i="1"/>
  <c r="CR187" i="1" s="1"/>
  <c r="CS187" i="1" s="1"/>
  <c r="CT187" i="1" s="1"/>
  <c r="AI187" i="1" s="1"/>
  <c r="CE188" i="1"/>
  <c r="CR188" i="1" s="1"/>
  <c r="CS188" i="1" s="1"/>
  <c r="CT188" i="1" s="1"/>
  <c r="AI188" i="1" s="1"/>
  <c r="CE189" i="1"/>
  <c r="CR189" i="1" s="1"/>
  <c r="CS189" i="1" s="1"/>
  <c r="CT189" i="1" s="1"/>
  <c r="AI189" i="1" s="1"/>
  <c r="CE190" i="1"/>
  <c r="CR190" i="1" s="1"/>
  <c r="CS190" i="1" s="1"/>
  <c r="CT190" i="1" s="1"/>
  <c r="AI190" i="1" s="1"/>
  <c r="CE191" i="1"/>
  <c r="CR191" i="1" s="1"/>
  <c r="CS191" i="1" s="1"/>
  <c r="CT191" i="1" s="1"/>
  <c r="AI191" i="1" s="1"/>
  <c r="CE192" i="1"/>
  <c r="CR192" i="1" s="1"/>
  <c r="CS192" i="1" s="1"/>
  <c r="CT192" i="1" s="1"/>
  <c r="AI192" i="1" s="1"/>
  <c r="CE193" i="1"/>
  <c r="CR193" i="1" s="1"/>
  <c r="CS193" i="1" s="1"/>
  <c r="CT193" i="1" s="1"/>
  <c r="AI193" i="1" s="1"/>
  <c r="CE194" i="1"/>
  <c r="CR194" i="1" s="1"/>
  <c r="CS194" i="1" s="1"/>
  <c r="CT194" i="1" s="1"/>
  <c r="AI194" i="1" s="1"/>
  <c r="CE195" i="1"/>
  <c r="CR195" i="1" s="1"/>
  <c r="CS195" i="1" s="1"/>
  <c r="CT195" i="1" s="1"/>
  <c r="AI195" i="1" s="1"/>
  <c r="CE196" i="1"/>
  <c r="CR196" i="1" s="1"/>
  <c r="CS196" i="1" s="1"/>
  <c r="CT196" i="1" s="1"/>
  <c r="AI196" i="1" s="1"/>
  <c r="CE197" i="1"/>
  <c r="CR197" i="1" s="1"/>
  <c r="CS197" i="1" s="1"/>
  <c r="CT197" i="1" s="1"/>
  <c r="AI197" i="1" s="1"/>
  <c r="CE198" i="1"/>
  <c r="CR198" i="1" s="1"/>
  <c r="CS198" i="1" s="1"/>
  <c r="CT198" i="1" s="1"/>
  <c r="AI198" i="1" s="1"/>
  <c r="CE199" i="1"/>
  <c r="CR199" i="1" s="1"/>
  <c r="CS199" i="1" s="1"/>
  <c r="CT199" i="1" s="1"/>
  <c r="AI199" i="1" s="1"/>
  <c r="CE200" i="1"/>
  <c r="CR200" i="1" s="1"/>
  <c r="CS200" i="1" s="1"/>
  <c r="CT200" i="1" s="1"/>
  <c r="AI200" i="1" s="1"/>
  <c r="CE201" i="1"/>
  <c r="CR201" i="1" s="1"/>
  <c r="CS201" i="1" s="1"/>
  <c r="CT201" i="1" s="1"/>
  <c r="AI201" i="1" s="1"/>
  <c r="CE202" i="1"/>
  <c r="CR202" i="1" s="1"/>
  <c r="CS202" i="1" s="1"/>
  <c r="CT202" i="1" s="1"/>
  <c r="AI202" i="1" s="1"/>
  <c r="CE203" i="1"/>
  <c r="CR203" i="1" s="1"/>
  <c r="CS203" i="1" s="1"/>
  <c r="CT203" i="1" s="1"/>
  <c r="AI203" i="1" s="1"/>
  <c r="CE204" i="1"/>
  <c r="CR204" i="1" s="1"/>
  <c r="CS204" i="1" s="1"/>
  <c r="CT204" i="1" s="1"/>
  <c r="AI204" i="1" s="1"/>
  <c r="CE205" i="1"/>
  <c r="CR205" i="1" s="1"/>
  <c r="CS205" i="1" s="1"/>
  <c r="CT205" i="1" s="1"/>
  <c r="AI205" i="1" s="1"/>
  <c r="CE206" i="1"/>
  <c r="CR206" i="1" s="1"/>
  <c r="CS206" i="1" s="1"/>
  <c r="CT206" i="1" s="1"/>
  <c r="AI206" i="1" s="1"/>
  <c r="CE207" i="1"/>
  <c r="CR207" i="1" s="1"/>
  <c r="CS207" i="1" s="1"/>
  <c r="CT207" i="1" s="1"/>
  <c r="AI207" i="1" s="1"/>
  <c r="CE208" i="1"/>
  <c r="CR208" i="1" s="1"/>
  <c r="CS208" i="1" s="1"/>
  <c r="CT208" i="1" s="1"/>
  <c r="AI208" i="1" s="1"/>
  <c r="CE209" i="1"/>
  <c r="CR209" i="1" s="1"/>
  <c r="CS209" i="1" s="1"/>
  <c r="CT209" i="1" s="1"/>
  <c r="AI209" i="1" s="1"/>
  <c r="CE210" i="1"/>
  <c r="CR210" i="1" s="1"/>
  <c r="CS210" i="1" s="1"/>
  <c r="CT210" i="1" s="1"/>
  <c r="AI210" i="1" s="1"/>
  <c r="CE211" i="1"/>
  <c r="CR211" i="1" s="1"/>
  <c r="CS211" i="1" s="1"/>
  <c r="CT211" i="1" s="1"/>
  <c r="AI211" i="1" s="1"/>
  <c r="CE212" i="1"/>
  <c r="CR212" i="1" s="1"/>
  <c r="CS212" i="1" s="1"/>
  <c r="CT212" i="1" s="1"/>
  <c r="AI212" i="1" s="1"/>
  <c r="CE213" i="1"/>
  <c r="CR213" i="1" s="1"/>
  <c r="CS213" i="1" s="1"/>
  <c r="CT213" i="1" s="1"/>
  <c r="AI213" i="1" s="1"/>
  <c r="CE214" i="1"/>
  <c r="CR214" i="1" s="1"/>
  <c r="CS214" i="1" s="1"/>
  <c r="CT214" i="1" s="1"/>
  <c r="AI214" i="1" s="1"/>
  <c r="CE215" i="1"/>
  <c r="CR215" i="1" s="1"/>
  <c r="CS215" i="1" s="1"/>
  <c r="CT215" i="1" s="1"/>
  <c r="AI215" i="1" s="1"/>
  <c r="CE216" i="1"/>
  <c r="CR216" i="1" s="1"/>
  <c r="CS216" i="1" s="1"/>
  <c r="CT216" i="1" s="1"/>
  <c r="AI216" i="1" s="1"/>
  <c r="CE217" i="1"/>
  <c r="CR217" i="1" s="1"/>
  <c r="CS217" i="1" s="1"/>
  <c r="CT217" i="1" s="1"/>
  <c r="AI217" i="1" s="1"/>
  <c r="CE218" i="1"/>
  <c r="CR218" i="1" s="1"/>
  <c r="CS218" i="1" s="1"/>
  <c r="CT218" i="1" s="1"/>
  <c r="AI218" i="1" s="1"/>
  <c r="CE219" i="1"/>
  <c r="CR219" i="1" s="1"/>
  <c r="CS219" i="1" s="1"/>
  <c r="CT219" i="1" s="1"/>
  <c r="AI219" i="1" s="1"/>
  <c r="CE220" i="1"/>
  <c r="CR220" i="1" s="1"/>
  <c r="CS220" i="1" s="1"/>
  <c r="CT220" i="1" s="1"/>
  <c r="AI220" i="1" s="1"/>
  <c r="CE221" i="1"/>
  <c r="CR221" i="1" s="1"/>
  <c r="CS221" i="1" s="1"/>
  <c r="CT221" i="1" s="1"/>
  <c r="AI221" i="1" s="1"/>
  <c r="CE222" i="1"/>
  <c r="CR222" i="1" s="1"/>
  <c r="CS222" i="1" s="1"/>
  <c r="CT222" i="1" s="1"/>
  <c r="AI222" i="1" s="1"/>
  <c r="CE223" i="1"/>
  <c r="CR223" i="1" s="1"/>
  <c r="CS223" i="1" s="1"/>
  <c r="CT223" i="1" s="1"/>
  <c r="AI223" i="1" s="1"/>
  <c r="CE224" i="1"/>
  <c r="CR224" i="1" s="1"/>
  <c r="CS224" i="1" s="1"/>
  <c r="CT224" i="1" s="1"/>
  <c r="AI224" i="1" s="1"/>
  <c r="CE225" i="1"/>
  <c r="CR225" i="1" s="1"/>
  <c r="CS225" i="1" s="1"/>
  <c r="CT225" i="1" s="1"/>
  <c r="AI225" i="1" s="1"/>
  <c r="CE226" i="1"/>
  <c r="CR226" i="1" s="1"/>
  <c r="CS226" i="1" s="1"/>
  <c r="CT226" i="1" s="1"/>
  <c r="AI226" i="1" s="1"/>
  <c r="CE227" i="1"/>
  <c r="CR227" i="1" s="1"/>
  <c r="CS227" i="1" s="1"/>
  <c r="CT227" i="1" s="1"/>
  <c r="AI227" i="1" s="1"/>
  <c r="CE228" i="1"/>
  <c r="CR228" i="1" s="1"/>
  <c r="CS228" i="1" s="1"/>
  <c r="CT228" i="1" s="1"/>
  <c r="AI228" i="1" s="1"/>
  <c r="CE229" i="1"/>
  <c r="CR229" i="1" s="1"/>
  <c r="CS229" i="1" s="1"/>
  <c r="CT229" i="1" s="1"/>
  <c r="AI229" i="1" s="1"/>
  <c r="CE230" i="1"/>
  <c r="CR230" i="1" s="1"/>
  <c r="CS230" i="1" s="1"/>
  <c r="CT230" i="1" s="1"/>
  <c r="AI230" i="1" s="1"/>
  <c r="CE231" i="1"/>
  <c r="CR231" i="1" s="1"/>
  <c r="CS231" i="1" s="1"/>
  <c r="CT231" i="1" s="1"/>
  <c r="AI231" i="1" s="1"/>
  <c r="CE232" i="1"/>
  <c r="CR232" i="1" s="1"/>
  <c r="CS232" i="1" s="1"/>
  <c r="CT232" i="1" s="1"/>
  <c r="AI232" i="1" s="1"/>
  <c r="CE233" i="1"/>
  <c r="CR233" i="1" s="1"/>
  <c r="CS233" i="1" s="1"/>
  <c r="CT233" i="1" s="1"/>
  <c r="AI233" i="1" s="1"/>
  <c r="CE234" i="1"/>
  <c r="CR234" i="1" s="1"/>
  <c r="CS234" i="1" s="1"/>
  <c r="CT234" i="1" s="1"/>
  <c r="AI234" i="1" s="1"/>
  <c r="CE235" i="1"/>
  <c r="CR235" i="1" s="1"/>
  <c r="CS235" i="1" s="1"/>
  <c r="CT235" i="1" s="1"/>
  <c r="AI235" i="1" s="1"/>
  <c r="CE236" i="1"/>
  <c r="CR236" i="1" s="1"/>
  <c r="CS236" i="1" s="1"/>
  <c r="CT236" i="1" s="1"/>
  <c r="AI236" i="1" s="1"/>
  <c r="CE237" i="1"/>
  <c r="CR237" i="1" s="1"/>
  <c r="CS237" i="1" s="1"/>
  <c r="CT237" i="1" s="1"/>
  <c r="AI237" i="1" s="1"/>
  <c r="CE238" i="1"/>
  <c r="CR238" i="1" s="1"/>
  <c r="CS238" i="1" s="1"/>
  <c r="CT238" i="1" s="1"/>
  <c r="AI238" i="1" s="1"/>
  <c r="CE239" i="1"/>
  <c r="CR239" i="1" s="1"/>
  <c r="CS239" i="1" s="1"/>
  <c r="CT239" i="1" s="1"/>
  <c r="AI239" i="1" s="1"/>
  <c r="CE240" i="1"/>
  <c r="CR240" i="1" s="1"/>
  <c r="CS240" i="1" s="1"/>
  <c r="CT240" i="1" s="1"/>
  <c r="AI240" i="1" s="1"/>
  <c r="CE241" i="1"/>
  <c r="CR241" i="1" s="1"/>
  <c r="CS241" i="1" s="1"/>
  <c r="CT241" i="1" s="1"/>
  <c r="AI241" i="1" s="1"/>
  <c r="CE242" i="1"/>
  <c r="CR242" i="1" s="1"/>
  <c r="CS242" i="1" s="1"/>
  <c r="CT242" i="1" s="1"/>
  <c r="AI242" i="1" s="1"/>
  <c r="CE243" i="1"/>
  <c r="CR243" i="1" s="1"/>
  <c r="CS243" i="1" s="1"/>
  <c r="CT243" i="1" s="1"/>
  <c r="AI243" i="1" s="1"/>
  <c r="CE244" i="1"/>
  <c r="CR244" i="1" s="1"/>
  <c r="CS244" i="1" s="1"/>
  <c r="CT244" i="1" s="1"/>
  <c r="AI244" i="1" s="1"/>
  <c r="CE245" i="1"/>
  <c r="CR245" i="1" s="1"/>
  <c r="CS245" i="1" s="1"/>
  <c r="CT245" i="1" s="1"/>
  <c r="AI245" i="1" s="1"/>
  <c r="CE246" i="1"/>
  <c r="CR246" i="1" s="1"/>
  <c r="CS246" i="1" s="1"/>
  <c r="CT246" i="1" s="1"/>
  <c r="AI246" i="1" s="1"/>
  <c r="CE247" i="1"/>
  <c r="CR247" i="1" s="1"/>
  <c r="CS247" i="1" s="1"/>
  <c r="CT247" i="1" s="1"/>
  <c r="AI247" i="1" s="1"/>
  <c r="CE248" i="1"/>
  <c r="CR248" i="1" s="1"/>
  <c r="CS248" i="1" s="1"/>
  <c r="CT248" i="1" s="1"/>
  <c r="AI248" i="1" s="1"/>
  <c r="CE249" i="1"/>
  <c r="CR249" i="1" s="1"/>
  <c r="CS249" i="1" s="1"/>
  <c r="CT249" i="1" s="1"/>
  <c r="AI249" i="1" s="1"/>
  <c r="CE250" i="1"/>
  <c r="CR250" i="1" s="1"/>
  <c r="CS250" i="1" s="1"/>
  <c r="CT250" i="1" s="1"/>
  <c r="AI250" i="1" s="1"/>
  <c r="CE251" i="1"/>
  <c r="CR251" i="1" s="1"/>
  <c r="CS251" i="1" s="1"/>
  <c r="CT251" i="1" s="1"/>
  <c r="AI251" i="1" s="1"/>
  <c r="CE252" i="1"/>
  <c r="CR252" i="1" s="1"/>
  <c r="CS252" i="1" s="1"/>
  <c r="CT252" i="1" s="1"/>
  <c r="AI252" i="1" s="1"/>
  <c r="CE253" i="1"/>
  <c r="CR253" i="1" s="1"/>
  <c r="CS253" i="1" s="1"/>
  <c r="CT253" i="1" s="1"/>
  <c r="AI253" i="1" s="1"/>
  <c r="CE254" i="1"/>
  <c r="CR254" i="1" s="1"/>
  <c r="CS254" i="1" s="1"/>
  <c r="CT254" i="1" s="1"/>
  <c r="AI254" i="1" s="1"/>
  <c r="CE255" i="1"/>
  <c r="CR255" i="1" s="1"/>
  <c r="CS255" i="1" s="1"/>
  <c r="CT255" i="1" s="1"/>
  <c r="AI255" i="1" s="1"/>
  <c r="CE256" i="1"/>
  <c r="CR256" i="1" s="1"/>
  <c r="CS256" i="1" s="1"/>
  <c r="CT256" i="1" s="1"/>
  <c r="AI256" i="1" s="1"/>
  <c r="CE257" i="1"/>
  <c r="CR257" i="1" s="1"/>
  <c r="CS257" i="1" s="1"/>
  <c r="CT257" i="1" s="1"/>
  <c r="AI257" i="1" s="1"/>
  <c r="CE258" i="1"/>
  <c r="CR258" i="1" s="1"/>
  <c r="CS258" i="1" s="1"/>
  <c r="CT258" i="1" s="1"/>
  <c r="AI258" i="1" s="1"/>
  <c r="CE259" i="1"/>
  <c r="CR259" i="1" s="1"/>
  <c r="CS259" i="1" s="1"/>
  <c r="CT259" i="1" s="1"/>
  <c r="AI259" i="1" s="1"/>
  <c r="CE260" i="1"/>
  <c r="CR260" i="1" s="1"/>
  <c r="CS260" i="1" s="1"/>
  <c r="CT260" i="1" s="1"/>
  <c r="AI260" i="1" s="1"/>
  <c r="CE261" i="1"/>
  <c r="CR261" i="1" s="1"/>
  <c r="CS261" i="1" s="1"/>
  <c r="CT261" i="1" s="1"/>
  <c r="AI261" i="1" s="1"/>
  <c r="CE12" i="1"/>
  <c r="CQ13" i="1"/>
  <c r="CQ14" i="1"/>
  <c r="CQ15" i="1"/>
  <c r="CQ16" i="1"/>
  <c r="CQ17" i="1"/>
  <c r="CQ18" i="1"/>
  <c r="CQ12" i="1"/>
  <c r="CR15" i="1" l="1"/>
  <c r="AJ15" i="1" s="1"/>
  <c r="CR13" i="1"/>
  <c r="CS13" i="1" s="1"/>
  <c r="CT13" i="1" s="1"/>
  <c r="AI13" i="1" s="1"/>
  <c r="CR14" i="1"/>
  <c r="CS14" i="1" s="1"/>
  <c r="CT14" i="1" s="1"/>
  <c r="AI14" i="1" s="1"/>
  <c r="CR12" i="1"/>
  <c r="CS12" i="1" s="1"/>
  <c r="CT12" i="1" s="1"/>
  <c r="AI12" i="1" s="1"/>
  <c r="AJ58" i="1"/>
  <c r="AJ51" i="1"/>
  <c r="AJ50" i="1"/>
  <c r="AJ43" i="1"/>
  <c r="CR16" i="1"/>
  <c r="AJ16" i="1" s="1"/>
  <c r="A6" i="19" s="1"/>
  <c r="AJ42" i="1"/>
  <c r="AJ35" i="1"/>
  <c r="AJ27" i="1"/>
  <c r="AJ59" i="1"/>
  <c r="AJ26" i="1"/>
  <c r="AJ260" i="1"/>
  <c r="AJ252" i="1"/>
  <c r="AJ244" i="1"/>
  <c r="AJ236" i="1"/>
  <c r="AJ228" i="1"/>
  <c r="AJ220" i="1"/>
  <c r="AJ212" i="1"/>
  <c r="AJ204" i="1"/>
  <c r="AJ196" i="1"/>
  <c r="AJ188" i="1"/>
  <c r="AJ180" i="1"/>
  <c r="AJ172" i="1"/>
  <c r="AJ164" i="1"/>
  <c r="AJ156" i="1"/>
  <c r="AJ148" i="1"/>
  <c r="AJ140" i="1"/>
  <c r="AJ132" i="1"/>
  <c r="AJ124" i="1"/>
  <c r="AJ116" i="1"/>
  <c r="AJ108" i="1"/>
  <c r="AJ100" i="1"/>
  <c r="AJ92" i="1"/>
  <c r="AJ84" i="1"/>
  <c r="AJ76" i="1"/>
  <c r="AJ68" i="1"/>
  <c r="AJ60" i="1"/>
  <c r="AJ52" i="1"/>
  <c r="AJ44" i="1"/>
  <c r="AJ36" i="1"/>
  <c r="AJ28" i="1"/>
  <c r="AJ259" i="1"/>
  <c r="AJ251" i="1"/>
  <c r="AJ243" i="1"/>
  <c r="AJ235" i="1"/>
  <c r="AJ227" i="1"/>
  <c r="AJ219" i="1"/>
  <c r="AJ211" i="1"/>
  <c r="AJ203" i="1"/>
  <c r="AJ195" i="1"/>
  <c r="AJ187" i="1"/>
  <c r="AJ179" i="1"/>
  <c r="AJ171" i="1"/>
  <c r="AJ163" i="1"/>
  <c r="AJ155" i="1"/>
  <c r="AJ147" i="1"/>
  <c r="AJ139" i="1"/>
  <c r="AJ131" i="1"/>
  <c r="AJ123" i="1"/>
  <c r="AJ115" i="1"/>
  <c r="AJ107" i="1"/>
  <c r="AJ99" i="1"/>
  <c r="AJ91" i="1"/>
  <c r="AJ83" i="1"/>
  <c r="AJ75" i="1"/>
  <c r="AJ67" i="1"/>
  <c r="AJ258" i="1"/>
  <c r="AJ250" i="1"/>
  <c r="AJ242" i="1"/>
  <c r="AJ234" i="1"/>
  <c r="AJ226" i="1"/>
  <c r="AJ218" i="1"/>
  <c r="AJ210" i="1"/>
  <c r="AJ202" i="1"/>
  <c r="AJ194" i="1"/>
  <c r="AJ186" i="1"/>
  <c r="AJ178" i="1"/>
  <c r="AJ170" i="1"/>
  <c r="AJ162" i="1"/>
  <c r="AJ154" i="1"/>
  <c r="AJ146" i="1"/>
  <c r="AJ138" i="1"/>
  <c r="AJ130" i="1"/>
  <c r="AJ122" i="1"/>
  <c r="AJ114" i="1"/>
  <c r="AJ106" i="1"/>
  <c r="AJ98" i="1"/>
  <c r="AJ90" i="1"/>
  <c r="AJ82" i="1"/>
  <c r="AJ74" i="1"/>
  <c r="AJ66" i="1"/>
  <c r="AJ34" i="1"/>
  <c r="AJ257" i="1"/>
  <c r="AJ249" i="1"/>
  <c r="AJ241" i="1"/>
  <c r="AJ233" i="1"/>
  <c r="AJ225" i="1"/>
  <c r="AJ217" i="1"/>
  <c r="AJ209" i="1"/>
  <c r="AJ201" i="1"/>
  <c r="AJ193" i="1"/>
  <c r="AJ185" i="1"/>
  <c r="AJ177" i="1"/>
  <c r="AJ169" i="1"/>
  <c r="AJ161" i="1"/>
  <c r="AJ153" i="1"/>
  <c r="AJ145" i="1"/>
  <c r="AJ137" i="1"/>
  <c r="AJ129" i="1"/>
  <c r="AJ121" i="1"/>
  <c r="AJ113" i="1"/>
  <c r="AJ105" i="1"/>
  <c r="AJ97" i="1"/>
  <c r="AJ89" i="1"/>
  <c r="AJ81" i="1"/>
  <c r="AJ73" i="1"/>
  <c r="AJ65" i="1"/>
  <c r="AJ57" i="1"/>
  <c r="AJ49" i="1"/>
  <c r="AJ41" i="1"/>
  <c r="AJ33" i="1"/>
  <c r="AJ25" i="1"/>
  <c r="AJ256" i="1"/>
  <c r="AJ248" i="1"/>
  <c r="AJ240" i="1"/>
  <c r="AJ232" i="1"/>
  <c r="AJ224" i="1"/>
  <c r="AJ216" i="1"/>
  <c r="AJ208" i="1"/>
  <c r="AJ200" i="1"/>
  <c r="AJ192" i="1"/>
  <c r="AJ184" i="1"/>
  <c r="AJ176" i="1"/>
  <c r="AJ168" i="1"/>
  <c r="AJ160" i="1"/>
  <c r="AJ152" i="1"/>
  <c r="AJ144" i="1"/>
  <c r="AJ136" i="1"/>
  <c r="AJ128" i="1"/>
  <c r="AJ120" i="1"/>
  <c r="AJ112" i="1"/>
  <c r="AJ104" i="1"/>
  <c r="AJ96" i="1"/>
  <c r="AJ88" i="1"/>
  <c r="AJ80" i="1"/>
  <c r="AJ72" i="1"/>
  <c r="AJ64" i="1"/>
  <c r="AJ56" i="1"/>
  <c r="AJ48" i="1"/>
  <c r="AJ40" i="1"/>
  <c r="AJ32" i="1"/>
  <c r="AJ24" i="1"/>
  <c r="AJ255" i="1"/>
  <c r="AJ247" i="1"/>
  <c r="AJ239" i="1"/>
  <c r="AJ231" i="1"/>
  <c r="AJ223" i="1"/>
  <c r="AJ215" i="1"/>
  <c r="AJ207" i="1"/>
  <c r="AJ199" i="1"/>
  <c r="AJ191" i="1"/>
  <c r="AJ183" i="1"/>
  <c r="AJ175" i="1"/>
  <c r="AJ167" i="1"/>
  <c r="AJ159" i="1"/>
  <c r="AJ151" i="1"/>
  <c r="AJ143" i="1"/>
  <c r="AJ135" i="1"/>
  <c r="AJ127" i="1"/>
  <c r="AJ119" i="1"/>
  <c r="AJ111" i="1"/>
  <c r="AJ103" i="1"/>
  <c r="AJ95" i="1"/>
  <c r="AJ87" i="1"/>
  <c r="AJ79" i="1"/>
  <c r="AJ71" i="1"/>
  <c r="AJ63" i="1"/>
  <c r="AJ55" i="1"/>
  <c r="AJ47" i="1"/>
  <c r="AJ39" i="1"/>
  <c r="AJ31" i="1"/>
  <c r="AJ23" i="1"/>
  <c r="AJ254" i="1"/>
  <c r="AJ246" i="1"/>
  <c r="AJ238" i="1"/>
  <c r="AJ230" i="1"/>
  <c r="AJ222" i="1"/>
  <c r="AJ214" i="1"/>
  <c r="AJ206" i="1"/>
  <c r="AJ198" i="1"/>
  <c r="AJ190" i="1"/>
  <c r="AJ182" i="1"/>
  <c r="AJ174" i="1"/>
  <c r="AJ166" i="1"/>
  <c r="AJ158" i="1"/>
  <c r="AJ150" i="1"/>
  <c r="AJ142" i="1"/>
  <c r="AJ134" i="1"/>
  <c r="AJ126" i="1"/>
  <c r="AJ118" i="1"/>
  <c r="AJ110" i="1"/>
  <c r="AJ102" i="1"/>
  <c r="AJ94" i="1"/>
  <c r="AJ86" i="1"/>
  <c r="AJ78" i="1"/>
  <c r="AJ70" i="1"/>
  <c r="AJ62" i="1"/>
  <c r="AJ54" i="1"/>
  <c r="AJ46" i="1"/>
  <c r="AJ38" i="1"/>
  <c r="AJ30" i="1"/>
  <c r="AJ22" i="1"/>
  <c r="AJ261" i="1"/>
  <c r="AJ253" i="1"/>
  <c r="AJ245" i="1"/>
  <c r="AJ237" i="1"/>
  <c r="AJ229" i="1"/>
  <c r="AJ221" i="1"/>
  <c r="AJ213" i="1"/>
  <c r="AJ205" i="1"/>
  <c r="AJ197" i="1"/>
  <c r="AJ189" i="1"/>
  <c r="AJ181" i="1"/>
  <c r="AJ173" i="1"/>
  <c r="AJ165" i="1"/>
  <c r="AJ157" i="1"/>
  <c r="AJ149" i="1"/>
  <c r="AJ141" i="1"/>
  <c r="AJ133" i="1"/>
  <c r="AJ125" i="1"/>
  <c r="AJ117" i="1"/>
  <c r="AJ109" i="1"/>
  <c r="AJ101" i="1"/>
  <c r="AJ93" i="1"/>
  <c r="AJ85" i="1"/>
  <c r="AJ77" i="1"/>
  <c r="AJ69" i="1"/>
  <c r="AJ61" i="1"/>
  <c r="AJ53" i="1"/>
  <c r="AJ45" i="1"/>
  <c r="AJ37" i="1"/>
  <c r="AJ29" i="1"/>
  <c r="CR21" i="1"/>
  <c r="CS21" i="1" s="1"/>
  <c r="CT21" i="1" s="1"/>
  <c r="AI21" i="1" s="1"/>
  <c r="CR20" i="1"/>
  <c r="CR18" i="1"/>
  <c r="CR17" i="1"/>
  <c r="CR19" i="1"/>
  <c r="CS15" i="1" l="1"/>
  <c r="CT15" i="1" s="1"/>
  <c r="AI15" i="1" s="1"/>
  <c r="AJ13" i="1"/>
  <c r="AJ14" i="1"/>
  <c r="AJ12" i="1"/>
  <c r="CS16" i="1"/>
  <c r="CT16" i="1" s="1"/>
  <c r="AI16" i="1" s="1"/>
  <c r="CS20" i="1"/>
  <c r="CT20" i="1" s="1"/>
  <c r="AI20" i="1" s="1"/>
  <c r="AJ20" i="1"/>
  <c r="AJ21" i="1"/>
  <c r="AJ18" i="1"/>
  <c r="A8" i="19" s="1"/>
  <c r="CS18" i="1"/>
  <c r="CT18" i="1" s="1"/>
  <c r="AI18" i="1" s="1"/>
  <c r="AJ19" i="1"/>
  <c r="CS19" i="1"/>
  <c r="CT19" i="1" s="1"/>
  <c r="AI19" i="1" s="1"/>
  <c r="CS17" i="1"/>
  <c r="CT17" i="1" s="1"/>
  <c r="AI17" i="1" s="1"/>
  <c r="AJ17" i="1"/>
  <c r="BH14" i="1"/>
  <c r="AO12" i="1"/>
  <c r="M2" i="10" a="1"/>
  <c r="M2" i="10" s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12" i="1"/>
  <c r="BD35" i="1"/>
  <c r="AW34" i="1"/>
  <c r="AO34" i="1"/>
  <c r="BP14" i="1"/>
  <c r="A12" i="1" l="1"/>
  <c r="AP14" i="1" l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13" i="1"/>
  <c r="B521" i="8" l="1"/>
  <c r="AP12" i="1" l="1"/>
  <c r="B489" i="8" l="1"/>
  <c r="B490" i="8"/>
  <c r="B483" i="8"/>
  <c r="B484" i="8"/>
  <c r="B481" i="8"/>
  <c r="B477" i="8"/>
  <c r="B478" i="8"/>
  <c r="B471" i="8"/>
  <c r="B472" i="8"/>
  <c r="B210" i="8" l="1"/>
  <c r="B212" i="8" l="1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11" i="8"/>
  <c r="B468" i="8"/>
  <c r="B469" i="8"/>
  <c r="B470" i="8"/>
  <c r="B473" i="8"/>
  <c r="B474" i="8"/>
  <c r="B475" i="8"/>
  <c r="B476" i="8"/>
  <c r="B479" i="8"/>
  <c r="B480" i="8"/>
  <c r="B482" i="8"/>
  <c r="B485" i="8"/>
  <c r="B486" i="8"/>
  <c r="B487" i="8"/>
  <c r="B488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467" i="8"/>
  <c r="AQ14" i="1" l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13" i="1"/>
  <c r="AQ12" i="1"/>
  <c r="B421" i="8" l="1"/>
  <c r="B174" i="8"/>
  <c r="B6" i="8" l="1"/>
  <c r="B184" i="8"/>
  <c r="B164" i="8"/>
  <c r="B441" i="8"/>
  <c r="B431" i="8"/>
  <c r="B348" i="8"/>
  <c r="B266" i="8"/>
  <c r="B91" i="8"/>
  <c r="B9" i="8"/>
  <c r="BK212" i="1" l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D3" i="8" l="1"/>
  <c r="AT12" i="1" l="1"/>
  <c r="AO261" i="1"/>
  <c r="AO260" i="1"/>
  <c r="AO259" i="1"/>
  <c r="AO258" i="1"/>
  <c r="AO257" i="1"/>
  <c r="AO256" i="1"/>
  <c r="AO255" i="1"/>
  <c r="AO254" i="1"/>
  <c r="AT254" i="1" s="1"/>
  <c r="AO253" i="1"/>
  <c r="AO252" i="1"/>
  <c r="AO251" i="1"/>
  <c r="AO250" i="1"/>
  <c r="AO249" i="1"/>
  <c r="AT249" i="1" s="1"/>
  <c r="AO248" i="1"/>
  <c r="AO247" i="1"/>
  <c r="AO246" i="1"/>
  <c r="AT246" i="1" s="1"/>
  <c r="AO245" i="1"/>
  <c r="AO244" i="1"/>
  <c r="AO243" i="1"/>
  <c r="AO242" i="1"/>
  <c r="AO241" i="1"/>
  <c r="AT241" i="1" s="1"/>
  <c r="AO240" i="1"/>
  <c r="AO239" i="1"/>
  <c r="AO238" i="1"/>
  <c r="AO237" i="1"/>
  <c r="AO236" i="1"/>
  <c r="AO235" i="1"/>
  <c r="AO234" i="1"/>
  <c r="AO233" i="1"/>
  <c r="AT233" i="1" s="1"/>
  <c r="AO232" i="1"/>
  <c r="AO231" i="1"/>
  <c r="AO230" i="1"/>
  <c r="AT230" i="1" s="1"/>
  <c r="AO229" i="1"/>
  <c r="AO228" i="1"/>
  <c r="AO227" i="1"/>
  <c r="AO226" i="1"/>
  <c r="AO225" i="1"/>
  <c r="AO224" i="1"/>
  <c r="AO223" i="1"/>
  <c r="AO222" i="1"/>
  <c r="AO221" i="1"/>
  <c r="AO220" i="1"/>
  <c r="AO219" i="1"/>
  <c r="AO218" i="1"/>
  <c r="AO217" i="1"/>
  <c r="AT217" i="1" s="1"/>
  <c r="AO216" i="1"/>
  <c r="AO215" i="1"/>
  <c r="AO214" i="1"/>
  <c r="AO213" i="1"/>
  <c r="AO212" i="1"/>
  <c r="AO211" i="1"/>
  <c r="AO210" i="1"/>
  <c r="AO209" i="1"/>
  <c r="AO208" i="1"/>
  <c r="AO207" i="1"/>
  <c r="AO206" i="1"/>
  <c r="AO205" i="1"/>
  <c r="AO204" i="1"/>
  <c r="AO203" i="1"/>
  <c r="AO202" i="1"/>
  <c r="AO201" i="1"/>
  <c r="AT201" i="1" s="1"/>
  <c r="AO200" i="1"/>
  <c r="AO199" i="1"/>
  <c r="AO198" i="1"/>
  <c r="AO197" i="1"/>
  <c r="AO196" i="1"/>
  <c r="AO195" i="1"/>
  <c r="AO194" i="1"/>
  <c r="AO193" i="1"/>
  <c r="AT193" i="1" s="1"/>
  <c r="AL193" i="1" s="1"/>
  <c r="AO192" i="1"/>
  <c r="AO191" i="1"/>
  <c r="AO190" i="1"/>
  <c r="AO189" i="1"/>
  <c r="AO188" i="1"/>
  <c r="AO187" i="1"/>
  <c r="AO186" i="1"/>
  <c r="AO185" i="1"/>
  <c r="AT185" i="1" s="1"/>
  <c r="AO184" i="1"/>
  <c r="AO183" i="1"/>
  <c r="AO182" i="1"/>
  <c r="AO181" i="1"/>
  <c r="AO180" i="1"/>
  <c r="AO179" i="1"/>
  <c r="AO178" i="1"/>
  <c r="AO177" i="1"/>
  <c r="AT177" i="1" s="1"/>
  <c r="AO176" i="1"/>
  <c r="AO175" i="1"/>
  <c r="AO174" i="1"/>
  <c r="AO173" i="1"/>
  <c r="AO172" i="1"/>
  <c r="AO171" i="1"/>
  <c r="AO170" i="1"/>
  <c r="AO169" i="1"/>
  <c r="AT169" i="1" s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T105" i="1" s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T37" i="1" s="1"/>
  <c r="AO36" i="1"/>
  <c r="AT36" i="1" s="1"/>
  <c r="AO35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T21" i="1" s="1"/>
  <c r="AO20" i="1"/>
  <c r="AO19" i="1"/>
  <c r="AT19" i="1" s="1"/>
  <c r="AO18" i="1"/>
  <c r="AT18" i="1" s="1"/>
  <c r="AO17" i="1"/>
  <c r="AT17" i="1" s="1"/>
  <c r="AO16" i="1"/>
  <c r="AT16" i="1" s="1"/>
  <c r="AO15" i="1"/>
  <c r="AO14" i="1"/>
  <c r="AT14" i="1" s="1"/>
  <c r="AO13" i="1"/>
  <c r="AT261" i="1"/>
  <c r="AT260" i="1"/>
  <c r="AT259" i="1"/>
  <c r="AT258" i="1"/>
  <c r="AT257" i="1"/>
  <c r="AT256" i="1"/>
  <c r="AT251" i="1"/>
  <c r="AT250" i="1"/>
  <c r="AT248" i="1"/>
  <c r="AT245" i="1"/>
  <c r="AT244" i="1"/>
  <c r="AT243" i="1"/>
  <c r="AT242" i="1"/>
  <c r="AT240" i="1"/>
  <c r="AT238" i="1"/>
  <c r="AT237" i="1"/>
  <c r="AT236" i="1"/>
  <c r="AT235" i="1"/>
  <c r="AT234" i="1"/>
  <c r="AT232" i="1"/>
  <c r="AT229" i="1"/>
  <c r="AT228" i="1"/>
  <c r="AT227" i="1"/>
  <c r="AT226" i="1"/>
  <c r="AT225" i="1"/>
  <c r="AT224" i="1"/>
  <c r="AT222" i="1"/>
  <c r="AT221" i="1"/>
  <c r="AT220" i="1"/>
  <c r="AT219" i="1"/>
  <c r="AT218" i="1"/>
  <c r="AT216" i="1"/>
  <c r="AT214" i="1"/>
  <c r="AT213" i="1"/>
  <c r="AT212" i="1"/>
  <c r="AT211" i="1"/>
  <c r="AT210" i="1"/>
  <c r="AT209" i="1"/>
  <c r="AT208" i="1"/>
  <c r="AT206" i="1"/>
  <c r="AT205" i="1"/>
  <c r="AT204" i="1"/>
  <c r="AT203" i="1"/>
  <c r="AT202" i="1"/>
  <c r="AT200" i="1"/>
  <c r="AT198" i="1"/>
  <c r="AT197" i="1"/>
  <c r="AT196" i="1"/>
  <c r="AT195" i="1"/>
  <c r="AT194" i="1"/>
  <c r="AT192" i="1"/>
  <c r="AT190" i="1"/>
  <c r="AT189" i="1"/>
  <c r="AT188" i="1"/>
  <c r="AT187" i="1"/>
  <c r="AT186" i="1"/>
  <c r="AT184" i="1"/>
  <c r="AT182" i="1"/>
  <c r="AT181" i="1"/>
  <c r="AT180" i="1"/>
  <c r="AT179" i="1"/>
  <c r="AT178" i="1"/>
  <c r="AT176" i="1"/>
  <c r="AT174" i="1"/>
  <c r="AT173" i="1"/>
  <c r="AT172" i="1"/>
  <c r="AT171" i="1"/>
  <c r="AT170" i="1"/>
  <c r="AT168" i="1"/>
  <c r="AT166" i="1"/>
  <c r="AT165" i="1"/>
  <c r="AT164" i="1"/>
  <c r="AT163" i="1"/>
  <c r="AT162" i="1"/>
  <c r="AT161" i="1"/>
  <c r="AT160" i="1"/>
  <c r="AT158" i="1"/>
  <c r="AT157" i="1"/>
  <c r="AT156" i="1"/>
  <c r="AT155" i="1"/>
  <c r="AT154" i="1"/>
  <c r="AT153" i="1"/>
  <c r="AT152" i="1"/>
  <c r="AT150" i="1"/>
  <c r="AT149" i="1"/>
  <c r="AT148" i="1"/>
  <c r="AT147" i="1"/>
  <c r="AT146" i="1"/>
  <c r="AT145" i="1"/>
  <c r="AT144" i="1"/>
  <c r="AT142" i="1"/>
  <c r="AT141" i="1"/>
  <c r="AT140" i="1"/>
  <c r="AT139" i="1"/>
  <c r="AT138" i="1"/>
  <c r="AT137" i="1"/>
  <c r="AT136" i="1"/>
  <c r="AT134" i="1"/>
  <c r="AT133" i="1"/>
  <c r="AT132" i="1"/>
  <c r="AT131" i="1"/>
  <c r="AT130" i="1"/>
  <c r="AT129" i="1"/>
  <c r="AT128" i="1"/>
  <c r="AT126" i="1"/>
  <c r="AT125" i="1"/>
  <c r="AT124" i="1"/>
  <c r="AT123" i="1"/>
  <c r="AT122" i="1"/>
  <c r="AT121" i="1"/>
  <c r="AT120" i="1"/>
  <c r="AT118" i="1"/>
  <c r="AT117" i="1"/>
  <c r="AT116" i="1"/>
  <c r="AT115" i="1"/>
  <c r="AT114" i="1"/>
  <c r="AT113" i="1"/>
  <c r="AT112" i="1"/>
  <c r="AT110" i="1"/>
  <c r="AT109" i="1"/>
  <c r="AT108" i="1"/>
  <c r="AT107" i="1"/>
  <c r="AT106" i="1"/>
  <c r="AT104" i="1"/>
  <c r="AT102" i="1"/>
  <c r="AT101" i="1"/>
  <c r="AT100" i="1"/>
  <c r="AT99" i="1"/>
  <c r="AT98" i="1"/>
  <c r="AT97" i="1"/>
  <c r="AT96" i="1"/>
  <c r="AT94" i="1"/>
  <c r="AT93" i="1"/>
  <c r="AT91" i="1"/>
  <c r="AT90" i="1"/>
  <c r="AT89" i="1"/>
  <c r="AT88" i="1"/>
  <c r="AT86" i="1"/>
  <c r="AT85" i="1"/>
  <c r="AT84" i="1"/>
  <c r="AT83" i="1"/>
  <c r="AT82" i="1"/>
  <c r="AT81" i="1"/>
  <c r="AT80" i="1"/>
  <c r="AT78" i="1"/>
  <c r="AT77" i="1"/>
  <c r="AT76" i="1"/>
  <c r="AT75" i="1"/>
  <c r="AT74" i="1"/>
  <c r="AT73" i="1"/>
  <c r="AT72" i="1"/>
  <c r="AT70" i="1"/>
  <c r="AT69" i="1"/>
  <c r="AT68" i="1"/>
  <c r="AT67" i="1"/>
  <c r="AT66" i="1"/>
  <c r="AT65" i="1"/>
  <c r="AT64" i="1"/>
  <c r="AT62" i="1"/>
  <c r="AT61" i="1"/>
  <c r="AT60" i="1"/>
  <c r="AT59" i="1"/>
  <c r="AT58" i="1"/>
  <c r="AT57" i="1"/>
  <c r="AT56" i="1"/>
  <c r="AT54" i="1"/>
  <c r="AT53" i="1"/>
  <c r="AT52" i="1"/>
  <c r="AT51" i="1"/>
  <c r="AT50" i="1"/>
  <c r="AT49" i="1"/>
  <c r="AT48" i="1"/>
  <c r="AT46" i="1"/>
  <c r="AT45" i="1"/>
  <c r="AT44" i="1"/>
  <c r="AT43" i="1"/>
  <c r="AT42" i="1"/>
  <c r="AT41" i="1"/>
  <c r="AT40" i="1"/>
  <c r="AT38" i="1"/>
  <c r="AT32" i="1"/>
  <c r="AT30" i="1"/>
  <c r="AT29" i="1"/>
  <c r="AT27" i="1"/>
  <c r="AT26" i="1"/>
  <c r="AT25" i="1"/>
  <c r="AT24" i="1"/>
  <c r="AT22" i="1"/>
  <c r="AT13" i="1" l="1"/>
  <c r="AM13" i="1" s="1"/>
  <c r="AK44" i="1"/>
  <c r="AL44" i="1"/>
  <c r="AK90" i="1"/>
  <c r="AL90" i="1"/>
  <c r="AK147" i="1"/>
  <c r="AL147" i="1"/>
  <c r="AK227" i="1"/>
  <c r="AL227" i="1"/>
  <c r="AK30" i="1"/>
  <c r="AL30" i="1"/>
  <c r="AK45" i="1"/>
  <c r="AL45" i="1"/>
  <c r="AK54" i="1"/>
  <c r="AL54" i="1"/>
  <c r="AK64" i="1"/>
  <c r="AL64" i="1"/>
  <c r="AK73" i="1"/>
  <c r="AL73" i="1"/>
  <c r="AK82" i="1"/>
  <c r="AL82" i="1"/>
  <c r="AK91" i="1"/>
  <c r="AL91" i="1"/>
  <c r="AK101" i="1"/>
  <c r="AL101" i="1"/>
  <c r="AK112" i="1"/>
  <c r="AL112" i="1"/>
  <c r="AK121" i="1"/>
  <c r="AL121" i="1"/>
  <c r="AK130" i="1"/>
  <c r="AL130" i="1"/>
  <c r="AK139" i="1"/>
  <c r="AL139" i="1"/>
  <c r="AK148" i="1"/>
  <c r="AL148" i="1"/>
  <c r="AK157" i="1"/>
  <c r="AL157" i="1"/>
  <c r="AK166" i="1"/>
  <c r="AL166" i="1"/>
  <c r="AK178" i="1"/>
  <c r="AL178" i="1"/>
  <c r="AK188" i="1"/>
  <c r="AL188" i="1"/>
  <c r="AK198" i="1"/>
  <c r="AL198" i="1"/>
  <c r="AK209" i="1"/>
  <c r="AL209" i="1"/>
  <c r="AK219" i="1"/>
  <c r="AL219" i="1"/>
  <c r="AK228" i="1"/>
  <c r="AL228" i="1"/>
  <c r="AK240" i="1"/>
  <c r="AL240" i="1"/>
  <c r="AK256" i="1"/>
  <c r="AL256" i="1"/>
  <c r="AK29" i="1"/>
  <c r="AL29" i="1"/>
  <c r="AK100" i="1"/>
  <c r="AL100" i="1"/>
  <c r="AK176" i="1"/>
  <c r="AL176" i="1"/>
  <c r="AK14" i="1"/>
  <c r="AL14" i="1"/>
  <c r="A4" i="19" s="1"/>
  <c r="AK32" i="1"/>
  <c r="AL32" i="1"/>
  <c r="AK46" i="1"/>
  <c r="AL46" i="1"/>
  <c r="AK56" i="1"/>
  <c r="AL56" i="1"/>
  <c r="AK65" i="1"/>
  <c r="AL65" i="1"/>
  <c r="AK74" i="1"/>
  <c r="AL74" i="1"/>
  <c r="AK83" i="1"/>
  <c r="AL83" i="1"/>
  <c r="AK93" i="1"/>
  <c r="AL93" i="1"/>
  <c r="AK102" i="1"/>
  <c r="AL102" i="1"/>
  <c r="AK113" i="1"/>
  <c r="AL113" i="1"/>
  <c r="AK122" i="1"/>
  <c r="AL122" i="1"/>
  <c r="AK131" i="1"/>
  <c r="AL131" i="1"/>
  <c r="AK140" i="1"/>
  <c r="AL140" i="1"/>
  <c r="AK149" i="1"/>
  <c r="AL149" i="1"/>
  <c r="AK158" i="1"/>
  <c r="AL158" i="1"/>
  <c r="AK168" i="1"/>
  <c r="AL168" i="1"/>
  <c r="AK179" i="1"/>
  <c r="AL179" i="1"/>
  <c r="AK189" i="1"/>
  <c r="AL189" i="1"/>
  <c r="AK200" i="1"/>
  <c r="AL200" i="1"/>
  <c r="AK210" i="1"/>
  <c r="AL210" i="1"/>
  <c r="AK220" i="1"/>
  <c r="AL220" i="1"/>
  <c r="AK229" i="1"/>
  <c r="AL229" i="1"/>
  <c r="AK242" i="1"/>
  <c r="AL242" i="1"/>
  <c r="AK257" i="1"/>
  <c r="AL257" i="1"/>
  <c r="AK105" i="1"/>
  <c r="AL105" i="1"/>
  <c r="AK169" i="1"/>
  <c r="AL169" i="1"/>
  <c r="AK177" i="1"/>
  <c r="AL177" i="1"/>
  <c r="AK185" i="1"/>
  <c r="AL185" i="1"/>
  <c r="AK201" i="1"/>
  <c r="AL201" i="1"/>
  <c r="AK217" i="1"/>
  <c r="AL217" i="1"/>
  <c r="AK233" i="1"/>
  <c r="AL233" i="1"/>
  <c r="AK241" i="1"/>
  <c r="AL241" i="1"/>
  <c r="AK249" i="1"/>
  <c r="AL249" i="1"/>
  <c r="AK62" i="1"/>
  <c r="AL62" i="1"/>
  <c r="AK129" i="1"/>
  <c r="AL129" i="1"/>
  <c r="AK187" i="1"/>
  <c r="AL187" i="1"/>
  <c r="AK251" i="1"/>
  <c r="AL251" i="1"/>
  <c r="AK57" i="1"/>
  <c r="AL57" i="1"/>
  <c r="AK94" i="1"/>
  <c r="AL94" i="1"/>
  <c r="AK104" i="1"/>
  <c r="AL104" i="1"/>
  <c r="AK114" i="1"/>
  <c r="AL114" i="1"/>
  <c r="AK123" i="1"/>
  <c r="AL123" i="1"/>
  <c r="AK132" i="1"/>
  <c r="AL132" i="1"/>
  <c r="AK141" i="1"/>
  <c r="AL141" i="1"/>
  <c r="AK150" i="1"/>
  <c r="AL150" i="1"/>
  <c r="AK160" i="1"/>
  <c r="AL160" i="1"/>
  <c r="AK170" i="1"/>
  <c r="AL170" i="1"/>
  <c r="AK180" i="1"/>
  <c r="AL180" i="1"/>
  <c r="AK190" i="1"/>
  <c r="AL190" i="1"/>
  <c r="AK202" i="1"/>
  <c r="AL202" i="1"/>
  <c r="AK211" i="1"/>
  <c r="AL211" i="1"/>
  <c r="AK221" i="1"/>
  <c r="AL221" i="1"/>
  <c r="AK232" i="1"/>
  <c r="AL232" i="1"/>
  <c r="AK243" i="1"/>
  <c r="AL243" i="1"/>
  <c r="AK258" i="1"/>
  <c r="AL258" i="1"/>
  <c r="AK17" i="1"/>
  <c r="AL17" i="1"/>
  <c r="A7" i="19" s="1"/>
  <c r="AK53" i="1"/>
  <c r="AL53" i="1"/>
  <c r="AK110" i="1"/>
  <c r="AL110" i="1"/>
  <c r="AK165" i="1"/>
  <c r="AL165" i="1"/>
  <c r="AK238" i="1"/>
  <c r="AL238" i="1"/>
  <c r="AK16" i="1"/>
  <c r="AL16" i="1"/>
  <c r="AK66" i="1"/>
  <c r="AL66" i="1"/>
  <c r="AK24" i="1"/>
  <c r="AL24" i="1"/>
  <c r="AK40" i="1"/>
  <c r="AL40" i="1"/>
  <c r="AK49" i="1"/>
  <c r="AL49" i="1"/>
  <c r="AK58" i="1"/>
  <c r="AL58" i="1"/>
  <c r="AK67" i="1"/>
  <c r="AL67" i="1"/>
  <c r="AK76" i="1"/>
  <c r="AL76" i="1"/>
  <c r="AK85" i="1"/>
  <c r="AL85" i="1"/>
  <c r="AK96" i="1"/>
  <c r="AL96" i="1"/>
  <c r="AK106" i="1"/>
  <c r="AL106" i="1"/>
  <c r="AK115" i="1"/>
  <c r="AL115" i="1"/>
  <c r="AK124" i="1"/>
  <c r="AL124" i="1"/>
  <c r="AK133" i="1"/>
  <c r="AL133" i="1"/>
  <c r="AK142" i="1"/>
  <c r="AL142" i="1"/>
  <c r="AK152" i="1"/>
  <c r="AL152" i="1"/>
  <c r="AK161" i="1"/>
  <c r="AL161" i="1"/>
  <c r="AK171" i="1"/>
  <c r="AL171" i="1"/>
  <c r="AK181" i="1"/>
  <c r="AL181" i="1"/>
  <c r="AK192" i="1"/>
  <c r="AL192" i="1"/>
  <c r="AK203" i="1"/>
  <c r="AL203" i="1"/>
  <c r="AK212" i="1"/>
  <c r="AL212" i="1"/>
  <c r="AK222" i="1"/>
  <c r="AL222" i="1"/>
  <c r="AK234" i="1"/>
  <c r="AL234" i="1"/>
  <c r="AK244" i="1"/>
  <c r="AL244" i="1"/>
  <c r="AK259" i="1"/>
  <c r="AL259" i="1"/>
  <c r="AK18" i="1"/>
  <c r="AL18" i="1"/>
  <c r="AK120" i="1"/>
  <c r="AL120" i="1"/>
  <c r="AK197" i="1"/>
  <c r="AL197" i="1"/>
  <c r="AK48" i="1"/>
  <c r="AL48" i="1"/>
  <c r="AK25" i="1"/>
  <c r="AL25" i="1"/>
  <c r="AK41" i="1"/>
  <c r="AL41" i="1"/>
  <c r="AK50" i="1"/>
  <c r="AL50" i="1"/>
  <c r="AK59" i="1"/>
  <c r="AL59" i="1"/>
  <c r="AK68" i="1"/>
  <c r="AL68" i="1"/>
  <c r="AK77" i="1"/>
  <c r="AL77" i="1"/>
  <c r="AK86" i="1"/>
  <c r="AL86" i="1"/>
  <c r="AK97" i="1"/>
  <c r="AL97" i="1"/>
  <c r="AK107" i="1"/>
  <c r="AL107" i="1"/>
  <c r="AK116" i="1"/>
  <c r="AL116" i="1"/>
  <c r="AK125" i="1"/>
  <c r="AL125" i="1"/>
  <c r="AK134" i="1"/>
  <c r="AL134" i="1"/>
  <c r="AK144" i="1"/>
  <c r="AL144" i="1"/>
  <c r="AK153" i="1"/>
  <c r="AL153" i="1"/>
  <c r="AK162" i="1"/>
  <c r="AL162" i="1"/>
  <c r="AK172" i="1"/>
  <c r="AL172" i="1"/>
  <c r="AK182" i="1"/>
  <c r="AL182" i="1"/>
  <c r="AK194" i="1"/>
  <c r="AL194" i="1"/>
  <c r="AK204" i="1"/>
  <c r="AL204" i="1"/>
  <c r="AK213" i="1"/>
  <c r="AL213" i="1"/>
  <c r="AK224" i="1"/>
  <c r="AL224" i="1"/>
  <c r="AK235" i="1"/>
  <c r="AL235" i="1"/>
  <c r="AK245" i="1"/>
  <c r="AL245" i="1"/>
  <c r="AK260" i="1"/>
  <c r="AL260" i="1"/>
  <c r="AK19" i="1"/>
  <c r="AL19" i="1"/>
  <c r="AM36" i="1"/>
  <c r="A275" i="19" s="1"/>
  <c r="AL36" i="1"/>
  <c r="AK81" i="1"/>
  <c r="AL81" i="1"/>
  <c r="AK156" i="1"/>
  <c r="AL156" i="1"/>
  <c r="AK208" i="1"/>
  <c r="AL208" i="1"/>
  <c r="AK38" i="1"/>
  <c r="AL38" i="1"/>
  <c r="AK84" i="1"/>
  <c r="AL84" i="1"/>
  <c r="AK26" i="1"/>
  <c r="AL26" i="1"/>
  <c r="AK42" i="1"/>
  <c r="AL42" i="1"/>
  <c r="AK51" i="1"/>
  <c r="AL51" i="1"/>
  <c r="AK60" i="1"/>
  <c r="AL60" i="1"/>
  <c r="AK69" i="1"/>
  <c r="AL69" i="1"/>
  <c r="AK78" i="1"/>
  <c r="AL78" i="1"/>
  <c r="AK88" i="1"/>
  <c r="AL88" i="1"/>
  <c r="AK98" i="1"/>
  <c r="AL98" i="1"/>
  <c r="AK108" i="1"/>
  <c r="AL108" i="1"/>
  <c r="AK117" i="1"/>
  <c r="AL117" i="1"/>
  <c r="AK126" i="1"/>
  <c r="AL126" i="1"/>
  <c r="AK136" i="1"/>
  <c r="AL136" i="1"/>
  <c r="AK145" i="1"/>
  <c r="AL145" i="1"/>
  <c r="AK154" i="1"/>
  <c r="AL154" i="1"/>
  <c r="AK163" i="1"/>
  <c r="AL163" i="1"/>
  <c r="AK173" i="1"/>
  <c r="AL173" i="1"/>
  <c r="AK184" i="1"/>
  <c r="AL184" i="1"/>
  <c r="AK195" i="1"/>
  <c r="AL195" i="1"/>
  <c r="AK205" i="1"/>
  <c r="AL205" i="1"/>
  <c r="AK214" i="1"/>
  <c r="AL214" i="1"/>
  <c r="AK225" i="1"/>
  <c r="AL225" i="1"/>
  <c r="AK236" i="1"/>
  <c r="AL236" i="1"/>
  <c r="AK248" i="1"/>
  <c r="AL248" i="1"/>
  <c r="AK261" i="1"/>
  <c r="AL261" i="1"/>
  <c r="AK37" i="1"/>
  <c r="AL37" i="1"/>
  <c r="AK72" i="1"/>
  <c r="AL72" i="1"/>
  <c r="AK138" i="1"/>
  <c r="AL138" i="1"/>
  <c r="AK218" i="1"/>
  <c r="AL218" i="1"/>
  <c r="AK22" i="1"/>
  <c r="AL22" i="1"/>
  <c r="AK75" i="1"/>
  <c r="AL75" i="1"/>
  <c r="AK27" i="1"/>
  <c r="AL27" i="1"/>
  <c r="AK43" i="1"/>
  <c r="AL43" i="1"/>
  <c r="AK52" i="1"/>
  <c r="AL52" i="1"/>
  <c r="AK61" i="1"/>
  <c r="AL61" i="1"/>
  <c r="AK70" i="1"/>
  <c r="AL70" i="1"/>
  <c r="AK80" i="1"/>
  <c r="AL80" i="1"/>
  <c r="AK89" i="1"/>
  <c r="AL89" i="1"/>
  <c r="AK99" i="1"/>
  <c r="AL99" i="1"/>
  <c r="AK109" i="1"/>
  <c r="AL109" i="1"/>
  <c r="AK118" i="1"/>
  <c r="AL118" i="1"/>
  <c r="AK128" i="1"/>
  <c r="AL128" i="1"/>
  <c r="AK137" i="1"/>
  <c r="AL137" i="1"/>
  <c r="AK146" i="1"/>
  <c r="AL146" i="1"/>
  <c r="AK155" i="1"/>
  <c r="AL155" i="1"/>
  <c r="AK164" i="1"/>
  <c r="AL164" i="1"/>
  <c r="AK174" i="1"/>
  <c r="AL174" i="1"/>
  <c r="AK186" i="1"/>
  <c r="AL186" i="1"/>
  <c r="AK196" i="1"/>
  <c r="AL196" i="1"/>
  <c r="AK206" i="1"/>
  <c r="AL206" i="1"/>
  <c r="AK216" i="1"/>
  <c r="AL216" i="1"/>
  <c r="AK226" i="1"/>
  <c r="AL226" i="1"/>
  <c r="AK237" i="1"/>
  <c r="AL237" i="1"/>
  <c r="AK250" i="1"/>
  <c r="AL250" i="1"/>
  <c r="AK21" i="1"/>
  <c r="AL21" i="1"/>
  <c r="AK230" i="1"/>
  <c r="AL230" i="1"/>
  <c r="AK246" i="1"/>
  <c r="AL246" i="1"/>
  <c r="AK254" i="1"/>
  <c r="AL254" i="1"/>
  <c r="AK12" i="1"/>
  <c r="AL12" i="1"/>
  <c r="A2" i="19" s="1"/>
  <c r="AT33" i="1"/>
  <c r="AT20" i="1"/>
  <c r="AM20" i="1" s="1"/>
  <c r="AT28" i="1"/>
  <c r="AT35" i="1"/>
  <c r="AK36" i="1"/>
  <c r="AT34" i="1"/>
  <c r="AT253" i="1"/>
  <c r="AT23" i="1"/>
  <c r="AT31" i="1"/>
  <c r="AT39" i="1"/>
  <c r="AT47" i="1"/>
  <c r="AM47" i="1" s="1"/>
  <c r="AT55" i="1"/>
  <c r="AT63" i="1"/>
  <c r="AM63" i="1" s="1"/>
  <c r="AT71" i="1"/>
  <c r="AT79" i="1"/>
  <c r="AT87" i="1"/>
  <c r="AT95" i="1"/>
  <c r="AM95" i="1" s="1"/>
  <c r="AT103" i="1"/>
  <c r="AM103" i="1" s="1"/>
  <c r="AT111" i="1"/>
  <c r="AM111" i="1" s="1"/>
  <c r="AT119" i="1"/>
  <c r="AM119" i="1" s="1"/>
  <c r="AT127" i="1"/>
  <c r="AM127" i="1" s="1"/>
  <c r="AT135" i="1"/>
  <c r="AT143" i="1"/>
  <c r="AT151" i="1"/>
  <c r="AT159" i="1"/>
  <c r="AM159" i="1" s="1"/>
  <c r="AT167" i="1"/>
  <c r="AT175" i="1"/>
  <c r="AM175" i="1" s="1"/>
  <c r="AT183" i="1"/>
  <c r="AT191" i="1"/>
  <c r="AT199" i="1"/>
  <c r="AT207" i="1"/>
  <c r="AT215" i="1"/>
  <c r="AT223" i="1"/>
  <c r="AM223" i="1" s="1"/>
  <c r="AT231" i="1"/>
  <c r="AM231" i="1" s="1"/>
  <c r="AT239" i="1"/>
  <c r="AM239" i="1" s="1"/>
  <c r="AT247" i="1"/>
  <c r="AM247" i="1" s="1"/>
  <c r="AT255" i="1"/>
  <c r="AM255" i="1" s="1"/>
  <c r="AT15" i="1"/>
  <c r="AK193" i="1"/>
  <c r="AT252" i="1"/>
  <c r="AM252" i="1" s="1"/>
  <c r="AT92" i="1"/>
  <c r="AM27" i="1"/>
  <c r="A266" i="19" s="1"/>
  <c r="AM43" i="1"/>
  <c r="A282" i="19" s="1"/>
  <c r="AM51" i="1"/>
  <c r="A290" i="19" s="1"/>
  <c r="AM59" i="1"/>
  <c r="A298" i="19" s="1"/>
  <c r="AM41" i="1"/>
  <c r="A280" i="19" s="1"/>
  <c r="AM49" i="1"/>
  <c r="AM57" i="1"/>
  <c r="AM65" i="1"/>
  <c r="AM73" i="1"/>
  <c r="A312" i="19" s="1"/>
  <c r="AM81" i="1"/>
  <c r="A320" i="19" s="1"/>
  <c r="AM89" i="1"/>
  <c r="AM97" i="1"/>
  <c r="A336" i="19" s="1"/>
  <c r="AM105" i="1"/>
  <c r="AM113" i="1"/>
  <c r="AM121" i="1"/>
  <c r="A360" i="19" s="1"/>
  <c r="AM129" i="1"/>
  <c r="A368" i="19" s="1"/>
  <c r="AM137" i="1"/>
  <c r="A376" i="19" s="1"/>
  <c r="AM145" i="1"/>
  <c r="AM153" i="1"/>
  <c r="A392" i="19" s="1"/>
  <c r="AM161" i="1"/>
  <c r="AM169" i="1"/>
  <c r="A408" i="19" s="1"/>
  <c r="AM177" i="1"/>
  <c r="A416" i="19" s="1"/>
  <c r="AM185" i="1"/>
  <c r="A424" i="19" s="1"/>
  <c r="AM193" i="1"/>
  <c r="A432" i="19" s="1"/>
  <c r="AM201" i="1"/>
  <c r="AM209" i="1"/>
  <c r="A448" i="19" s="1"/>
  <c r="AM217" i="1"/>
  <c r="AM225" i="1"/>
  <c r="A464" i="19" s="1"/>
  <c r="AM233" i="1"/>
  <c r="A472" i="19" s="1"/>
  <c r="AM241" i="1"/>
  <c r="A480" i="19" s="1"/>
  <c r="AM249" i="1"/>
  <c r="AM257" i="1"/>
  <c r="A496" i="19" s="1"/>
  <c r="AM42" i="1"/>
  <c r="A281" i="19" s="1"/>
  <c r="AM50" i="1"/>
  <c r="A289" i="19" s="1"/>
  <c r="AM58" i="1"/>
  <c r="AM66" i="1"/>
  <c r="A305" i="19" s="1"/>
  <c r="AM74" i="1"/>
  <c r="A313" i="19" s="1"/>
  <c r="AM82" i="1"/>
  <c r="A321" i="19" s="1"/>
  <c r="AM90" i="1"/>
  <c r="A329" i="19" s="1"/>
  <c r="AM98" i="1"/>
  <c r="AM106" i="1"/>
  <c r="A345" i="19" s="1"/>
  <c r="AM114" i="1"/>
  <c r="A353" i="19" s="1"/>
  <c r="AM122" i="1"/>
  <c r="A361" i="19" s="1"/>
  <c r="AM130" i="1"/>
  <c r="AM138" i="1"/>
  <c r="A377" i="19" s="1"/>
  <c r="AM146" i="1"/>
  <c r="A385" i="19" s="1"/>
  <c r="AM154" i="1"/>
  <c r="A393" i="19" s="1"/>
  <c r="AM162" i="1"/>
  <c r="AM170" i="1"/>
  <c r="A409" i="19" s="1"/>
  <c r="AM178" i="1"/>
  <c r="AM186" i="1"/>
  <c r="A425" i="19" s="1"/>
  <c r="AM194" i="1"/>
  <c r="A433" i="19" s="1"/>
  <c r="AM202" i="1"/>
  <c r="A441" i="19" s="1"/>
  <c r="AM210" i="1"/>
  <c r="A449" i="19" s="1"/>
  <c r="AM218" i="1"/>
  <c r="AM226" i="1"/>
  <c r="A465" i="19" s="1"/>
  <c r="AM234" i="1"/>
  <c r="A473" i="19" s="1"/>
  <c r="AM242" i="1"/>
  <c r="A481" i="19" s="1"/>
  <c r="AM250" i="1"/>
  <c r="AM258" i="1"/>
  <c r="A497" i="19" s="1"/>
  <c r="AM30" i="1"/>
  <c r="A269" i="19" s="1"/>
  <c r="AM38" i="1"/>
  <c r="A277" i="19" s="1"/>
  <c r="AM46" i="1"/>
  <c r="A285" i="19" s="1"/>
  <c r="AM54" i="1"/>
  <c r="AM62" i="1"/>
  <c r="AM70" i="1"/>
  <c r="A309" i="19" s="1"/>
  <c r="AM78" i="1"/>
  <c r="A317" i="19" s="1"/>
  <c r="AM86" i="1"/>
  <c r="AM44" i="1"/>
  <c r="A283" i="19" s="1"/>
  <c r="AM52" i="1"/>
  <c r="AM60" i="1"/>
  <c r="AM68" i="1"/>
  <c r="A307" i="19" s="1"/>
  <c r="AM76" i="1"/>
  <c r="A315" i="19" s="1"/>
  <c r="AM84" i="1"/>
  <c r="A323" i="19" s="1"/>
  <c r="AM100" i="1"/>
  <c r="A339" i="19" s="1"/>
  <c r="AM108" i="1"/>
  <c r="A347" i="19" s="1"/>
  <c r="AM116" i="1"/>
  <c r="A355" i="19" s="1"/>
  <c r="AM124" i="1"/>
  <c r="AM132" i="1"/>
  <c r="A371" i="19" s="1"/>
  <c r="AM140" i="1"/>
  <c r="AM148" i="1"/>
  <c r="A387" i="19" s="1"/>
  <c r="AM156" i="1"/>
  <c r="AM164" i="1"/>
  <c r="AM172" i="1"/>
  <c r="A411" i="19" s="1"/>
  <c r="AM180" i="1"/>
  <c r="A419" i="19" s="1"/>
  <c r="AM188" i="1"/>
  <c r="A427" i="19" s="1"/>
  <c r="AM196" i="1"/>
  <c r="AM204" i="1"/>
  <c r="AM212" i="1"/>
  <c r="AM220" i="1"/>
  <c r="A459" i="19" s="1"/>
  <c r="AM228" i="1"/>
  <c r="A467" i="19" s="1"/>
  <c r="AM236" i="1"/>
  <c r="A475" i="19" s="1"/>
  <c r="AM244" i="1"/>
  <c r="AM260" i="1"/>
  <c r="AM29" i="1"/>
  <c r="AM37" i="1"/>
  <c r="AM45" i="1"/>
  <c r="A284" i="19" s="1"/>
  <c r="AM53" i="1"/>
  <c r="A292" i="19" s="1"/>
  <c r="AM61" i="1"/>
  <c r="A300" i="19" s="1"/>
  <c r="AM69" i="1"/>
  <c r="AM77" i="1"/>
  <c r="A316" i="19" s="1"/>
  <c r="AM85" i="1"/>
  <c r="AM93" i="1"/>
  <c r="A332" i="19" s="1"/>
  <c r="AM101" i="1"/>
  <c r="AM109" i="1"/>
  <c r="A348" i="19" s="1"/>
  <c r="AM117" i="1"/>
  <c r="A356" i="19" s="1"/>
  <c r="AM125" i="1"/>
  <c r="A364" i="19" s="1"/>
  <c r="AM133" i="1"/>
  <c r="AM141" i="1"/>
  <c r="A380" i="19" s="1"/>
  <c r="AM149" i="1"/>
  <c r="AM157" i="1"/>
  <c r="A396" i="19" s="1"/>
  <c r="AM165" i="1"/>
  <c r="A404" i="19" s="1"/>
  <c r="AM173" i="1"/>
  <c r="AM181" i="1"/>
  <c r="A420" i="19" s="1"/>
  <c r="AM189" i="1"/>
  <c r="A428" i="19" s="1"/>
  <c r="AM197" i="1"/>
  <c r="AM205" i="1"/>
  <c r="A444" i="19" s="1"/>
  <c r="AM213" i="1"/>
  <c r="AM221" i="1"/>
  <c r="A460" i="19" s="1"/>
  <c r="AM229" i="1"/>
  <c r="AM237" i="1"/>
  <c r="AM245" i="1"/>
  <c r="A484" i="19" s="1"/>
  <c r="AM261" i="1"/>
  <c r="A500" i="19" s="1"/>
  <c r="AM94" i="1"/>
  <c r="A333" i="19" s="1"/>
  <c r="AM102" i="1"/>
  <c r="A341" i="19" s="1"/>
  <c r="AM110" i="1"/>
  <c r="A349" i="19" s="1"/>
  <c r="AM118" i="1"/>
  <c r="AM126" i="1"/>
  <c r="A365" i="19" s="1"/>
  <c r="AM134" i="1"/>
  <c r="A373" i="19" s="1"/>
  <c r="AM142" i="1"/>
  <c r="A381" i="19" s="1"/>
  <c r="AM150" i="1"/>
  <c r="A389" i="19" s="1"/>
  <c r="AM158" i="1"/>
  <c r="A397" i="19" s="1"/>
  <c r="AM166" i="1"/>
  <c r="A405" i="19" s="1"/>
  <c r="AM174" i="1"/>
  <c r="A413" i="19" s="1"/>
  <c r="AM182" i="1"/>
  <c r="A421" i="19" s="1"/>
  <c r="AM190" i="1"/>
  <c r="AM198" i="1"/>
  <c r="A437" i="19" s="1"/>
  <c r="AM206" i="1"/>
  <c r="A445" i="19" s="1"/>
  <c r="AM214" i="1"/>
  <c r="A453" i="19" s="1"/>
  <c r="AM222" i="1"/>
  <c r="A461" i="19" s="1"/>
  <c r="AM230" i="1"/>
  <c r="A469" i="19" s="1"/>
  <c r="AM238" i="1"/>
  <c r="A477" i="19" s="1"/>
  <c r="AM246" i="1"/>
  <c r="AM254" i="1"/>
  <c r="A493" i="19" s="1"/>
  <c r="AM67" i="1"/>
  <c r="A306" i="19" s="1"/>
  <c r="AM75" i="1"/>
  <c r="A314" i="19" s="1"/>
  <c r="AM83" i="1"/>
  <c r="A322" i="19" s="1"/>
  <c r="AM91" i="1"/>
  <c r="AM99" i="1"/>
  <c r="A338" i="19" s="1"/>
  <c r="AM107" i="1"/>
  <c r="A346" i="19" s="1"/>
  <c r="AM115" i="1"/>
  <c r="A354" i="19" s="1"/>
  <c r="AM123" i="1"/>
  <c r="A362" i="19" s="1"/>
  <c r="AM131" i="1"/>
  <c r="A370" i="19" s="1"/>
  <c r="AM139" i="1"/>
  <c r="A378" i="19" s="1"/>
  <c r="AM147" i="1"/>
  <c r="A386" i="19" s="1"/>
  <c r="AM155" i="1"/>
  <c r="AM163" i="1"/>
  <c r="A402" i="19" s="1"/>
  <c r="AM171" i="1"/>
  <c r="A410" i="19" s="1"/>
  <c r="AM179" i="1"/>
  <c r="AM187" i="1"/>
  <c r="A426" i="19" s="1"/>
  <c r="AM195" i="1"/>
  <c r="A434" i="19" s="1"/>
  <c r="AM203" i="1"/>
  <c r="A442" i="19" s="1"/>
  <c r="AM211" i="1"/>
  <c r="A450" i="19" s="1"/>
  <c r="AM219" i="1"/>
  <c r="A458" i="19" s="1"/>
  <c r="AM227" i="1"/>
  <c r="A466" i="19" s="1"/>
  <c r="AM235" i="1"/>
  <c r="A474" i="19" s="1"/>
  <c r="AM243" i="1"/>
  <c r="A482" i="19" s="1"/>
  <c r="AM251" i="1"/>
  <c r="AM259" i="1"/>
  <c r="A498" i="19" s="1"/>
  <c r="AM31" i="1"/>
  <c r="AM32" i="1"/>
  <c r="A271" i="19" s="1"/>
  <c r="AM40" i="1"/>
  <c r="A279" i="19" s="1"/>
  <c r="AM48" i="1"/>
  <c r="A287" i="19" s="1"/>
  <c r="AM56" i="1"/>
  <c r="A295" i="19" s="1"/>
  <c r="AM64" i="1"/>
  <c r="A303" i="19" s="1"/>
  <c r="AM72" i="1"/>
  <c r="A311" i="19" s="1"/>
  <c r="AM80" i="1"/>
  <c r="A319" i="19" s="1"/>
  <c r="AM88" i="1"/>
  <c r="A327" i="19" s="1"/>
  <c r="AM96" i="1"/>
  <c r="A335" i="19" s="1"/>
  <c r="AM104" i="1"/>
  <c r="A343" i="19" s="1"/>
  <c r="AM112" i="1"/>
  <c r="A351" i="19" s="1"/>
  <c r="AM120" i="1"/>
  <c r="A359" i="19" s="1"/>
  <c r="AM128" i="1"/>
  <c r="A367" i="19" s="1"/>
  <c r="AM136" i="1"/>
  <c r="AM144" i="1"/>
  <c r="A383" i="19" s="1"/>
  <c r="AM152" i="1"/>
  <c r="A391" i="19" s="1"/>
  <c r="AM160" i="1"/>
  <c r="A399" i="19" s="1"/>
  <c r="AM168" i="1"/>
  <c r="A407" i="19" s="1"/>
  <c r="AM176" i="1"/>
  <c r="A415" i="19" s="1"/>
  <c r="AM184" i="1"/>
  <c r="A423" i="19" s="1"/>
  <c r="AM192" i="1"/>
  <c r="A431" i="19" s="1"/>
  <c r="AM200" i="1"/>
  <c r="A439" i="19" s="1"/>
  <c r="AM208" i="1"/>
  <c r="A447" i="19" s="1"/>
  <c r="AM216" i="1"/>
  <c r="A455" i="19" s="1"/>
  <c r="AM224" i="1"/>
  <c r="A463" i="19" s="1"/>
  <c r="AM232" i="1"/>
  <c r="AM240" i="1"/>
  <c r="A479" i="19" s="1"/>
  <c r="AM248" i="1"/>
  <c r="A487" i="19" s="1"/>
  <c r="AM256" i="1"/>
  <c r="A495" i="19" s="1"/>
  <c r="AM26" i="1"/>
  <c r="A265" i="19" s="1"/>
  <c r="AM25" i="1"/>
  <c r="A264" i="19" s="1"/>
  <c r="AM22" i="1"/>
  <c r="AM19" i="1"/>
  <c r="AM18" i="1"/>
  <c r="AM17" i="1"/>
  <c r="AM21" i="1"/>
  <c r="AM24" i="1"/>
  <c r="A263" i="19" s="1"/>
  <c r="AM16" i="1"/>
  <c r="AM14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13" i="1"/>
  <c r="AW14" i="1"/>
  <c r="AW15" i="1"/>
  <c r="AW16" i="1"/>
  <c r="A403" i="19" l="1"/>
  <c r="A489" i="19"/>
  <c r="A297" i="19"/>
  <c r="A456" i="19"/>
  <c r="A301" i="19"/>
  <c r="A375" i="19"/>
  <c r="A476" i="19"/>
  <c r="A412" i="19"/>
  <c r="A440" i="19"/>
  <c r="A418" i="19"/>
  <c r="A485" i="19"/>
  <c r="A357" i="19"/>
  <c r="A435" i="19"/>
  <c r="A299" i="19"/>
  <c r="A457" i="19"/>
  <c r="A483" i="19"/>
  <c r="A488" i="19"/>
  <c r="A344" i="19"/>
  <c r="A328" i="19"/>
  <c r="A296" i="19"/>
  <c r="AK13" i="1"/>
  <c r="A490" i="19"/>
  <c r="A429" i="19"/>
  <c r="A443" i="19"/>
  <c r="A379" i="19"/>
  <c r="A293" i="19"/>
  <c r="A401" i="19"/>
  <c r="A337" i="19"/>
  <c r="A304" i="19"/>
  <c r="A471" i="19"/>
  <c r="A324" i="19"/>
  <c r="A363" i="19"/>
  <c r="A288" i="19"/>
  <c r="A394" i="19"/>
  <c r="A330" i="19"/>
  <c r="A436" i="19"/>
  <c r="A325" i="19"/>
  <c r="A369" i="19"/>
  <c r="A400" i="19"/>
  <c r="AL13" i="1"/>
  <c r="A3" i="19" s="1"/>
  <c r="A468" i="19"/>
  <c r="A395" i="19"/>
  <c r="A268" i="19"/>
  <c r="A291" i="19"/>
  <c r="AK255" i="1"/>
  <c r="AL255" i="1"/>
  <c r="A494" i="19" s="1"/>
  <c r="AK191" i="1"/>
  <c r="AL191" i="1"/>
  <c r="AK127" i="1"/>
  <c r="AL127" i="1"/>
  <c r="A366" i="19" s="1"/>
  <c r="AK63" i="1"/>
  <c r="AL63" i="1"/>
  <c r="A302" i="19" s="1"/>
  <c r="AK247" i="1"/>
  <c r="AL247" i="1"/>
  <c r="A486" i="19" s="1"/>
  <c r="AK183" i="1"/>
  <c r="AL183" i="1"/>
  <c r="AK119" i="1"/>
  <c r="AL119" i="1"/>
  <c r="A358" i="19" s="1"/>
  <c r="AK55" i="1"/>
  <c r="AL55" i="1"/>
  <c r="AM35" i="1"/>
  <c r="AL35" i="1"/>
  <c r="A340" i="19"/>
  <c r="A276" i="19"/>
  <c r="A451" i="19"/>
  <c r="A417" i="19"/>
  <c r="A384" i="19"/>
  <c r="AK239" i="1"/>
  <c r="AL239" i="1"/>
  <c r="A478" i="19" s="1"/>
  <c r="AK175" i="1"/>
  <c r="AL175" i="1"/>
  <c r="A414" i="19" s="1"/>
  <c r="AK111" i="1"/>
  <c r="AL111" i="1"/>
  <c r="A350" i="19" s="1"/>
  <c r="AK47" i="1"/>
  <c r="AL47" i="1"/>
  <c r="A286" i="19" s="1"/>
  <c r="AK28" i="1"/>
  <c r="AL28" i="1"/>
  <c r="AK252" i="1"/>
  <c r="AL252" i="1"/>
  <c r="A491" i="19" s="1"/>
  <c r="AK151" i="1"/>
  <c r="AL151" i="1"/>
  <c r="AK87" i="1"/>
  <c r="AL87" i="1"/>
  <c r="AK23" i="1"/>
  <c r="AL23" i="1"/>
  <c r="AK231" i="1"/>
  <c r="AL231" i="1"/>
  <c r="A470" i="19" s="1"/>
  <c r="AK167" i="1"/>
  <c r="AL167" i="1"/>
  <c r="AK103" i="1"/>
  <c r="AL103" i="1"/>
  <c r="A342" i="19" s="1"/>
  <c r="AK39" i="1"/>
  <c r="AL39" i="1"/>
  <c r="AK20" i="1"/>
  <c r="AL20" i="1"/>
  <c r="AM183" i="1"/>
  <c r="A422" i="19" s="1"/>
  <c r="A452" i="19"/>
  <c r="A388" i="19"/>
  <c r="A499" i="19"/>
  <c r="AK92" i="1"/>
  <c r="AL92" i="1"/>
  <c r="AK223" i="1"/>
  <c r="AL223" i="1"/>
  <c r="A462" i="19" s="1"/>
  <c r="AK159" i="1"/>
  <c r="AL159" i="1"/>
  <c r="A398" i="19" s="1"/>
  <c r="AK95" i="1"/>
  <c r="AL95" i="1"/>
  <c r="A334" i="19" s="1"/>
  <c r="AK31" i="1"/>
  <c r="AL31" i="1"/>
  <c r="A270" i="19" s="1"/>
  <c r="AM33" i="1"/>
  <c r="AL33" i="1"/>
  <c r="AK215" i="1"/>
  <c r="AL215" i="1"/>
  <c r="AM167" i="1"/>
  <c r="AM55" i="1"/>
  <c r="A372" i="19"/>
  <c r="A308" i="19"/>
  <c r="A352" i="19"/>
  <c r="AK207" i="1"/>
  <c r="AL207" i="1"/>
  <c r="AK143" i="1"/>
  <c r="AL143" i="1"/>
  <c r="AK79" i="1"/>
  <c r="AL79" i="1"/>
  <c r="AK253" i="1"/>
  <c r="AL253" i="1"/>
  <c r="AK199" i="1"/>
  <c r="AL199" i="1"/>
  <c r="AK135" i="1"/>
  <c r="AL135" i="1"/>
  <c r="AK71" i="1"/>
  <c r="AL71" i="1"/>
  <c r="AK34" i="1"/>
  <c r="AL34" i="1"/>
  <c r="AK15" i="1"/>
  <c r="AL15" i="1"/>
  <c r="A5" i="19" s="1"/>
  <c r="AK33" i="1"/>
  <c r="AM28" i="1"/>
  <c r="AM191" i="1"/>
  <c r="AM39" i="1"/>
  <c r="AM207" i="1"/>
  <c r="AM79" i="1"/>
  <c r="AM143" i="1"/>
  <c r="AM23" i="1"/>
  <c r="AM87" i="1"/>
  <c r="AM151" i="1"/>
  <c r="AM215" i="1"/>
  <c r="AM15" i="1"/>
  <c r="AM253" i="1"/>
  <c r="AM92" i="1"/>
  <c r="AK35" i="1"/>
  <c r="AM34" i="1"/>
  <c r="AM199" i="1"/>
  <c r="AM135" i="1"/>
  <c r="A374" i="19" s="1"/>
  <c r="AM71" i="1"/>
  <c r="C555" i="8"/>
  <c r="E555" i="8" s="1"/>
  <c r="C10" i="8"/>
  <c r="C549" i="8"/>
  <c r="E549" i="8" s="1"/>
  <c r="C567" i="8"/>
  <c r="E567" i="8" s="1"/>
  <c r="C543" i="8"/>
  <c r="C544" i="8"/>
  <c r="C545" i="8"/>
  <c r="C536" i="8"/>
  <c r="C540" i="8"/>
  <c r="C547" i="8"/>
  <c r="C546" i="8"/>
  <c r="C538" i="8"/>
  <c r="C542" i="8"/>
  <c r="C541" i="8"/>
  <c r="C539" i="8"/>
  <c r="C537" i="8"/>
  <c r="C941" i="8"/>
  <c r="E941" i="8" s="1"/>
  <c r="C594" i="8"/>
  <c r="E594" i="8" s="1"/>
  <c r="C1023" i="8"/>
  <c r="E1023" i="8" s="1"/>
  <c r="C646" i="8"/>
  <c r="E646" i="8" s="1"/>
  <c r="C653" i="8"/>
  <c r="E653" i="8" s="1"/>
  <c r="C775" i="8"/>
  <c r="E775" i="8" s="1"/>
  <c r="C803" i="8"/>
  <c r="E803" i="8" s="1"/>
  <c r="C630" i="8"/>
  <c r="E630" i="8" s="1"/>
  <c r="C1002" i="8"/>
  <c r="E1002" i="8" s="1"/>
  <c r="C978" i="8"/>
  <c r="E978" i="8" s="1"/>
  <c r="C719" i="8"/>
  <c r="E719" i="8" s="1"/>
  <c r="C590" i="8"/>
  <c r="E590" i="8" s="1"/>
  <c r="C776" i="8"/>
  <c r="E776" i="8" s="1"/>
  <c r="C962" i="8"/>
  <c r="E962" i="8" s="1"/>
  <c r="C977" i="8"/>
  <c r="E977" i="8" s="1"/>
  <c r="C727" i="8"/>
  <c r="E727" i="8" s="1"/>
  <c r="C906" i="8"/>
  <c r="E906" i="8" s="1"/>
  <c r="C686" i="8"/>
  <c r="E686" i="8" s="1"/>
  <c r="C662" i="8"/>
  <c r="E662" i="8" s="1"/>
  <c r="C681" i="8"/>
  <c r="E681" i="8" s="1"/>
  <c r="C723" i="8"/>
  <c r="E723" i="8" s="1"/>
  <c r="C901" i="8"/>
  <c r="E901" i="8" s="1"/>
  <c r="C885" i="8"/>
  <c r="E885" i="8" s="1"/>
  <c r="C611" i="8"/>
  <c r="E611" i="8" s="1"/>
  <c r="C678" i="8"/>
  <c r="E678" i="8" s="1"/>
  <c r="C720" i="8"/>
  <c r="E720" i="8" s="1"/>
  <c r="C870" i="8"/>
  <c r="E870" i="8" s="1"/>
  <c r="C612" i="8"/>
  <c r="E612" i="8" s="1"/>
  <c r="C688" i="8"/>
  <c r="E688" i="8" s="1"/>
  <c r="C624" i="8"/>
  <c r="E624" i="8" s="1"/>
  <c r="C762" i="8"/>
  <c r="E762" i="8" s="1"/>
  <c r="C1044" i="8"/>
  <c r="E1044" i="8" s="1"/>
  <c r="C980" i="8"/>
  <c r="E980" i="8" s="1"/>
  <c r="C915" i="8"/>
  <c r="E915" i="8" s="1"/>
  <c r="C851" i="8"/>
  <c r="E851" i="8" s="1"/>
  <c r="C663" i="8"/>
  <c r="E663" i="8" s="1"/>
  <c r="C801" i="8"/>
  <c r="E801" i="8" s="1"/>
  <c r="C737" i="8"/>
  <c r="E737" i="8" s="1"/>
  <c r="C1021" i="8"/>
  <c r="E1021" i="8" s="1"/>
  <c r="C957" i="8"/>
  <c r="E957" i="8" s="1"/>
  <c r="C899" i="8"/>
  <c r="E899" i="8" s="1"/>
  <c r="C834" i="8"/>
  <c r="E834" i="8" s="1"/>
  <c r="C877" i="8"/>
  <c r="E877" i="8" s="1"/>
  <c r="C576" i="8"/>
  <c r="E576" i="8" s="1"/>
  <c r="C652" i="8"/>
  <c r="E652" i="8" s="1"/>
  <c r="C790" i="8"/>
  <c r="E790" i="8" s="1"/>
  <c r="C726" i="8"/>
  <c r="E726" i="8" s="1"/>
  <c r="C1005" i="8"/>
  <c r="E1005" i="8" s="1"/>
  <c r="C940" i="8"/>
  <c r="E940" i="8" s="1"/>
  <c r="C876" i="8"/>
  <c r="E876" i="8" s="1"/>
  <c r="C816" i="8"/>
  <c r="E816" i="8" s="1"/>
  <c r="C615" i="8"/>
  <c r="E615" i="8" s="1"/>
  <c r="C551" i="8"/>
  <c r="E551" i="8" s="1"/>
  <c r="C627" i="8"/>
  <c r="E627" i="8" s="1"/>
  <c r="C773" i="8"/>
  <c r="E773" i="8" s="1"/>
  <c r="C709" i="8"/>
  <c r="E709" i="8" s="1"/>
  <c r="C989" i="8"/>
  <c r="E989" i="8" s="1"/>
  <c r="C918" i="8"/>
  <c r="E918" i="8" s="1"/>
  <c r="C854" i="8"/>
  <c r="E854" i="8" s="1"/>
  <c r="C674" i="8"/>
  <c r="E674" i="8" s="1"/>
  <c r="C698" i="8"/>
  <c r="E698" i="8" s="1"/>
  <c r="C764" i="8"/>
  <c r="E764" i="8" s="1"/>
  <c r="C982" i="8"/>
  <c r="E982" i="8" s="1"/>
  <c r="C924" i="8"/>
  <c r="E924" i="8" s="1"/>
  <c r="C860" i="8"/>
  <c r="E860" i="8" s="1"/>
  <c r="C633" i="8"/>
  <c r="E633" i="8" s="1"/>
  <c r="C1041" i="8"/>
  <c r="E1041" i="8" s="1"/>
  <c r="C711" i="8"/>
  <c r="E711" i="8" s="1"/>
  <c r="C760" i="8"/>
  <c r="E760" i="8" s="1"/>
  <c r="C605" i="8"/>
  <c r="E605" i="8" s="1"/>
  <c r="C693" i="8"/>
  <c r="E693" i="8" s="1"/>
  <c r="C963" i="8"/>
  <c r="E963" i="8" s="1"/>
  <c r="C913" i="8"/>
  <c r="E913" i="8" s="1"/>
  <c r="C1042" i="8"/>
  <c r="E1042" i="8" s="1"/>
  <c r="C578" i="8"/>
  <c r="E578" i="8" s="1"/>
  <c r="C755" i="8"/>
  <c r="E755" i="8" s="1"/>
  <c r="C942" i="8"/>
  <c r="E942" i="8" s="1"/>
  <c r="C937" i="8"/>
  <c r="E937" i="8" s="1"/>
  <c r="C704" i="8"/>
  <c r="E704" i="8" s="1"/>
  <c r="C878" i="8"/>
  <c r="E878" i="8" s="1"/>
  <c r="C645" i="8"/>
  <c r="E645" i="8" s="1"/>
  <c r="C641" i="8"/>
  <c r="E641" i="8" s="1"/>
  <c r="C661" i="8"/>
  <c r="E661" i="8" s="1"/>
  <c r="C703" i="8"/>
  <c r="E703" i="8" s="1"/>
  <c r="C873" i="8"/>
  <c r="E873" i="8" s="1"/>
  <c r="C613" i="8"/>
  <c r="E613" i="8" s="1"/>
  <c r="C598" i="8"/>
  <c r="E598" i="8" s="1"/>
  <c r="C657" i="8"/>
  <c r="E657" i="8" s="1"/>
  <c r="C1026" i="8"/>
  <c r="E1026" i="8" s="1"/>
  <c r="C826" i="8"/>
  <c r="E826" i="8" s="1"/>
  <c r="C604" i="8"/>
  <c r="E604" i="8" s="1"/>
  <c r="C680" i="8"/>
  <c r="E680" i="8" s="1"/>
  <c r="C696" i="8"/>
  <c r="E696" i="8" s="1"/>
  <c r="C754" i="8"/>
  <c r="E754" i="8" s="1"/>
  <c r="C1037" i="8"/>
  <c r="E1037" i="8" s="1"/>
  <c r="C973" i="8"/>
  <c r="E973" i="8" s="1"/>
  <c r="C908" i="8"/>
  <c r="E908" i="8" s="1"/>
  <c r="C843" i="8"/>
  <c r="E843" i="8" s="1"/>
  <c r="C655" i="8"/>
  <c r="E655" i="8" s="1"/>
  <c r="C793" i="8"/>
  <c r="E793" i="8" s="1"/>
  <c r="C729" i="8"/>
  <c r="E729" i="8" s="1"/>
  <c r="C1015" i="8"/>
  <c r="E1015" i="8" s="1"/>
  <c r="C950" i="8"/>
  <c r="E950" i="8" s="1"/>
  <c r="C886" i="8"/>
  <c r="E886" i="8" s="1"/>
  <c r="C827" i="8"/>
  <c r="E827" i="8" s="1"/>
  <c r="C862" i="8"/>
  <c r="E862" i="8" s="1"/>
  <c r="C568" i="8"/>
  <c r="E568" i="8" s="1"/>
  <c r="C644" i="8"/>
  <c r="E644" i="8" s="1"/>
  <c r="C782" i="8"/>
  <c r="E782" i="8" s="1"/>
  <c r="C718" i="8"/>
  <c r="E718" i="8" s="1"/>
  <c r="C997" i="8"/>
  <c r="E997" i="8" s="1"/>
  <c r="C932" i="8"/>
  <c r="E932" i="8" s="1"/>
  <c r="C868" i="8"/>
  <c r="E868" i="8" s="1"/>
  <c r="C920" i="8"/>
  <c r="E920" i="8" s="1"/>
  <c r="C607" i="8"/>
  <c r="E607" i="8" s="1"/>
  <c r="C683" i="8"/>
  <c r="E683" i="8" s="1"/>
  <c r="C619" i="8"/>
  <c r="E619" i="8" s="1"/>
  <c r="C765" i="8"/>
  <c r="E765" i="8" s="1"/>
  <c r="C701" i="8"/>
  <c r="E701" i="8" s="1"/>
  <c r="C983" i="8"/>
  <c r="E983" i="8" s="1"/>
  <c r="C911" i="8"/>
  <c r="E911" i="8" s="1"/>
  <c r="C846" i="8"/>
  <c r="E846" i="8" s="1"/>
  <c r="C666" i="8"/>
  <c r="E666" i="8" s="1"/>
  <c r="C756" i="8"/>
  <c r="E756" i="8" s="1"/>
  <c r="C1039" i="8"/>
  <c r="E1039" i="8" s="1"/>
  <c r="C975" i="8"/>
  <c r="E975" i="8" s="1"/>
  <c r="C917" i="8"/>
  <c r="E917" i="8" s="1"/>
  <c r="C853" i="8"/>
  <c r="E853" i="8" s="1"/>
  <c r="C998" i="8"/>
  <c r="E998" i="8" s="1"/>
  <c r="C739" i="8"/>
  <c r="E739" i="8" s="1"/>
  <c r="C593" i="8"/>
  <c r="E593" i="8" s="1"/>
  <c r="C800" i="8"/>
  <c r="E800" i="8" s="1"/>
  <c r="C892" i="8"/>
  <c r="E892" i="8" s="1"/>
  <c r="C606" i="8"/>
  <c r="E606" i="8" s="1"/>
  <c r="C985" i="8"/>
  <c r="E985" i="8" s="1"/>
  <c r="C565" i="8"/>
  <c r="E565" i="8" s="1"/>
  <c r="C735" i="8"/>
  <c r="E735" i="8" s="1"/>
  <c r="C916" i="8"/>
  <c r="E916" i="8" s="1"/>
  <c r="C909" i="8"/>
  <c r="E909" i="8" s="1"/>
  <c r="C1030" i="8"/>
  <c r="E1030" i="8" s="1"/>
  <c r="C841" i="8"/>
  <c r="E841" i="8" s="1"/>
  <c r="C792" i="8"/>
  <c r="E792" i="8" s="1"/>
  <c r="C621" i="8"/>
  <c r="E621" i="8" s="1"/>
  <c r="C638" i="8"/>
  <c r="E638" i="8" s="1"/>
  <c r="C1027" i="8"/>
  <c r="E1027" i="8" s="1"/>
  <c r="C833" i="8"/>
  <c r="E833" i="8" s="1"/>
  <c r="C574" i="8"/>
  <c r="E574" i="8" s="1"/>
  <c r="C573" i="8"/>
  <c r="E573" i="8" s="1"/>
  <c r="C637" i="8"/>
  <c r="E637" i="8" s="1"/>
  <c r="C1007" i="8"/>
  <c r="E1007" i="8" s="1"/>
  <c r="C852" i="8"/>
  <c r="E852" i="8" s="1"/>
  <c r="C596" i="8"/>
  <c r="E596" i="8" s="1"/>
  <c r="C672" i="8"/>
  <c r="E672" i="8" s="1"/>
  <c r="C810" i="8"/>
  <c r="E810" i="8" s="1"/>
  <c r="C746" i="8"/>
  <c r="E746" i="8" s="1"/>
  <c r="C1029" i="8"/>
  <c r="E1029" i="8" s="1"/>
  <c r="C965" i="8"/>
  <c r="E965" i="8" s="1"/>
  <c r="C900" i="8"/>
  <c r="E900" i="8" s="1"/>
  <c r="C835" i="8"/>
  <c r="E835" i="8" s="1"/>
  <c r="C647" i="8"/>
  <c r="E647" i="8" s="1"/>
  <c r="C785" i="8"/>
  <c r="E785" i="8" s="1"/>
  <c r="C721" i="8"/>
  <c r="E721" i="8" s="1"/>
  <c r="C1008" i="8"/>
  <c r="E1008" i="8" s="1"/>
  <c r="C943" i="8"/>
  <c r="E943" i="8" s="1"/>
  <c r="C879" i="8"/>
  <c r="E879" i="8" s="1"/>
  <c r="C819" i="8"/>
  <c r="E819" i="8" s="1"/>
  <c r="C840" i="8"/>
  <c r="E840" i="8" s="1"/>
  <c r="C560" i="8"/>
  <c r="E560" i="8" s="1"/>
  <c r="C636" i="8"/>
  <c r="E636" i="8" s="1"/>
  <c r="C774" i="8"/>
  <c r="E774" i="8" s="1"/>
  <c r="C710" i="8"/>
  <c r="E710" i="8" s="1"/>
  <c r="C990" i="8"/>
  <c r="E990" i="8" s="1"/>
  <c r="C925" i="8"/>
  <c r="E925" i="8" s="1"/>
  <c r="C861" i="8"/>
  <c r="E861" i="8" s="1"/>
  <c r="C905" i="8"/>
  <c r="E905" i="8" s="1"/>
  <c r="C599" i="8"/>
  <c r="E599" i="8" s="1"/>
  <c r="C675" i="8"/>
  <c r="E675" i="8" s="1"/>
  <c r="C699" i="8"/>
  <c r="E699" i="8" s="1"/>
  <c r="C757" i="8"/>
  <c r="E757" i="8" s="1"/>
  <c r="C1040" i="8"/>
  <c r="E1040" i="8" s="1"/>
  <c r="C976" i="8"/>
  <c r="E976" i="8" s="1"/>
  <c r="C903" i="8"/>
  <c r="E903" i="8" s="1"/>
  <c r="C838" i="8"/>
  <c r="E838" i="8" s="1"/>
  <c r="C658" i="8"/>
  <c r="E658" i="8" s="1"/>
  <c r="C812" i="8"/>
  <c r="E812" i="8" s="1"/>
  <c r="C748" i="8"/>
  <c r="E748" i="8" s="1"/>
  <c r="C1031" i="8"/>
  <c r="E1031" i="8" s="1"/>
  <c r="C967" i="8"/>
  <c r="E967" i="8" s="1"/>
  <c r="C910" i="8"/>
  <c r="E910" i="8" s="1"/>
  <c r="C845" i="8"/>
  <c r="E845" i="8" s="1"/>
  <c r="C579" i="8"/>
  <c r="E579" i="8" s="1"/>
  <c r="C779" i="8"/>
  <c r="E779" i="8" s="1"/>
  <c r="C863" i="8"/>
  <c r="E863" i="8" s="1"/>
  <c r="C581" i="8"/>
  <c r="E581" i="8" s="1"/>
  <c r="C966" i="8"/>
  <c r="E966" i="8" s="1"/>
  <c r="C553" i="8"/>
  <c r="E553" i="8" s="1"/>
  <c r="C712" i="8"/>
  <c r="E712" i="8" s="1"/>
  <c r="C888" i="8"/>
  <c r="E888" i="8" s="1"/>
  <c r="C849" i="8"/>
  <c r="E849" i="8" s="1"/>
  <c r="C1013" i="8"/>
  <c r="E1013" i="8" s="1"/>
  <c r="C602" i="8"/>
  <c r="E602" i="8" s="1"/>
  <c r="C751" i="8"/>
  <c r="E751" i="8" s="1"/>
  <c r="C610" i="8"/>
  <c r="E610" i="8" s="1"/>
  <c r="C1009" i="8"/>
  <c r="E1009" i="8" s="1"/>
  <c r="C614" i="8"/>
  <c r="E614" i="8" s="1"/>
  <c r="C562" i="8"/>
  <c r="E562" i="8" s="1"/>
  <c r="C609" i="8"/>
  <c r="E609" i="8" s="1"/>
  <c r="C697" i="8"/>
  <c r="E697" i="8" s="1"/>
  <c r="C988" i="8"/>
  <c r="E988" i="8" s="1"/>
  <c r="C844" i="8"/>
  <c r="E844" i="8" s="1"/>
  <c r="C588" i="8"/>
  <c r="E588" i="8" s="1"/>
  <c r="C664" i="8"/>
  <c r="E664" i="8" s="1"/>
  <c r="C802" i="8"/>
  <c r="E802" i="8" s="1"/>
  <c r="C738" i="8"/>
  <c r="E738" i="8" s="1"/>
  <c r="C1022" i="8"/>
  <c r="E1022" i="8" s="1"/>
  <c r="C958" i="8"/>
  <c r="E958" i="8" s="1"/>
  <c r="C893" i="8"/>
  <c r="E893" i="8" s="1"/>
  <c r="C828" i="8"/>
  <c r="E828" i="8" s="1"/>
  <c r="C639" i="8"/>
  <c r="E639" i="8" s="1"/>
  <c r="C777" i="8"/>
  <c r="E777" i="8" s="1"/>
  <c r="C713" i="8"/>
  <c r="E713" i="8" s="1"/>
  <c r="C1000" i="8"/>
  <c r="E1000" i="8" s="1"/>
  <c r="C935" i="8"/>
  <c r="E935" i="8" s="1"/>
  <c r="C871" i="8"/>
  <c r="E871" i="8" s="1"/>
  <c r="C825" i="8"/>
  <c r="E825" i="8" s="1"/>
  <c r="C616" i="8"/>
  <c r="E616" i="8" s="1"/>
  <c r="C552" i="8"/>
  <c r="E552" i="8" s="1"/>
  <c r="C628" i="8"/>
  <c r="E628" i="8" s="1"/>
  <c r="C766" i="8"/>
  <c r="E766" i="8" s="1"/>
  <c r="C702" i="8"/>
  <c r="E702" i="8" s="1"/>
  <c r="C984" i="8"/>
  <c r="E984" i="8" s="1"/>
  <c r="C919" i="8"/>
  <c r="E919" i="8" s="1"/>
  <c r="C855" i="8"/>
  <c r="E855" i="8" s="1"/>
  <c r="C897" i="8"/>
  <c r="E897" i="8" s="1"/>
  <c r="C591" i="8"/>
  <c r="E591" i="8" s="1"/>
  <c r="C667" i="8"/>
  <c r="E667" i="8" s="1"/>
  <c r="C691" i="8"/>
  <c r="E691" i="8" s="1"/>
  <c r="C749" i="8"/>
  <c r="E749" i="8" s="1"/>
  <c r="C1032" i="8"/>
  <c r="E1032" i="8" s="1"/>
  <c r="C968" i="8"/>
  <c r="E968" i="8" s="1"/>
  <c r="C896" i="8"/>
  <c r="E896" i="8" s="1"/>
  <c r="C831" i="8"/>
  <c r="E831" i="8" s="1"/>
  <c r="C650" i="8"/>
  <c r="E650" i="8" s="1"/>
  <c r="C804" i="8"/>
  <c r="E804" i="8" s="1"/>
  <c r="C740" i="8"/>
  <c r="E740" i="8" s="1"/>
  <c r="C1024" i="8"/>
  <c r="E1024" i="8" s="1"/>
  <c r="C960" i="8"/>
  <c r="E960" i="8" s="1"/>
  <c r="C902" i="8"/>
  <c r="E902" i="8" s="1"/>
  <c r="C837" i="8"/>
  <c r="E837" i="8" s="1"/>
  <c r="C1006" i="8"/>
  <c r="E1006" i="8" s="1"/>
  <c r="C566" i="8"/>
  <c r="E566" i="8" s="1"/>
  <c r="C759" i="8"/>
  <c r="E759" i="8" s="1"/>
  <c r="C577" i="8"/>
  <c r="E577" i="8" s="1"/>
  <c r="C894" i="8"/>
  <c r="E894" i="8" s="1"/>
  <c r="C670" i="8"/>
  <c r="E670" i="8" s="1"/>
  <c r="C1038" i="8"/>
  <c r="E1038" i="8" s="1"/>
  <c r="C859" i="8"/>
  <c r="E859" i="8" s="1"/>
  <c r="C811" i="8"/>
  <c r="E811" i="8" s="1"/>
  <c r="C992" i="8"/>
  <c r="E992" i="8" s="1"/>
  <c r="C689" i="8"/>
  <c r="E689" i="8" s="1"/>
  <c r="C728" i="8"/>
  <c r="E728" i="8" s="1"/>
  <c r="C597" i="8"/>
  <c r="E597" i="8" s="1"/>
  <c r="C808" i="8"/>
  <c r="E808" i="8" s="1"/>
  <c r="C991" i="8"/>
  <c r="E991" i="8" s="1"/>
  <c r="C563" i="8"/>
  <c r="E563" i="8" s="1"/>
  <c r="C665" i="8"/>
  <c r="E665" i="8" s="1"/>
  <c r="C595" i="8"/>
  <c r="E595" i="8" s="1"/>
  <c r="C807" i="8"/>
  <c r="E807" i="8" s="1"/>
  <c r="C970" i="8"/>
  <c r="E970" i="8" s="1"/>
  <c r="C836" i="8"/>
  <c r="E836" i="8" s="1"/>
  <c r="C580" i="8"/>
  <c r="E580" i="8" s="1"/>
  <c r="C656" i="8"/>
  <c r="E656" i="8" s="1"/>
  <c r="C794" i="8"/>
  <c r="E794" i="8" s="1"/>
  <c r="C730" i="8"/>
  <c r="E730" i="8" s="1"/>
  <c r="C1016" i="8"/>
  <c r="E1016" i="8" s="1"/>
  <c r="C951" i="8"/>
  <c r="E951" i="8" s="1"/>
  <c r="C887" i="8"/>
  <c r="E887" i="8" s="1"/>
  <c r="C820" i="8"/>
  <c r="E820" i="8" s="1"/>
  <c r="C631" i="8"/>
  <c r="E631" i="8" s="1"/>
  <c r="C769" i="8"/>
  <c r="E769" i="8" s="1"/>
  <c r="C705" i="8"/>
  <c r="E705" i="8" s="1"/>
  <c r="C986" i="8"/>
  <c r="E986" i="8" s="1"/>
  <c r="C928" i="8"/>
  <c r="E928" i="8" s="1"/>
  <c r="C864" i="8"/>
  <c r="E864" i="8" s="1"/>
  <c r="C817" i="8"/>
  <c r="E817" i="8" s="1"/>
  <c r="C608" i="8"/>
  <c r="E608" i="8" s="1"/>
  <c r="C684" i="8"/>
  <c r="E684" i="8" s="1"/>
  <c r="C620" i="8"/>
  <c r="E620" i="8" s="1"/>
  <c r="C758" i="8"/>
  <c r="E758" i="8" s="1"/>
  <c r="C1033" i="8"/>
  <c r="E1033" i="8" s="1"/>
  <c r="C969" i="8"/>
  <c r="E969" i="8" s="1"/>
  <c r="C912" i="8"/>
  <c r="E912" i="8" s="1"/>
  <c r="C847" i="8"/>
  <c r="E847" i="8" s="1"/>
  <c r="C884" i="8"/>
  <c r="E884" i="8" s="1"/>
  <c r="C583" i="8"/>
  <c r="E583" i="8" s="1"/>
  <c r="C659" i="8"/>
  <c r="E659" i="8" s="1"/>
  <c r="C805" i="8"/>
  <c r="E805" i="8" s="1"/>
  <c r="C741" i="8"/>
  <c r="E741" i="8" s="1"/>
  <c r="C1018" i="8"/>
  <c r="E1018" i="8" s="1"/>
  <c r="C954" i="8"/>
  <c r="E954" i="8" s="1"/>
  <c r="C889" i="8"/>
  <c r="E889" i="8" s="1"/>
  <c r="C823" i="8"/>
  <c r="E823" i="8" s="1"/>
  <c r="C642" i="8"/>
  <c r="E642" i="8" s="1"/>
  <c r="C796" i="8"/>
  <c r="E796" i="8" s="1"/>
  <c r="C732" i="8"/>
  <c r="E732" i="8" s="1"/>
  <c r="C1017" i="8"/>
  <c r="E1017" i="8" s="1"/>
  <c r="C953" i="8"/>
  <c r="E953" i="8" s="1"/>
  <c r="C895" i="8"/>
  <c r="E895" i="8" s="1"/>
  <c r="C830" i="8"/>
  <c r="E830" i="8" s="1"/>
  <c r="C569" i="8"/>
  <c r="E569" i="8" s="1"/>
  <c r="C948" i="8"/>
  <c r="E948" i="8" s="1"/>
  <c r="C554" i="8"/>
  <c r="E554" i="8" s="1"/>
  <c r="C736" i="8"/>
  <c r="E736" i="8" s="1"/>
  <c r="C669" i="8"/>
  <c r="E669" i="8" s="1"/>
  <c r="C654" i="8"/>
  <c r="E654" i="8" s="1"/>
  <c r="C865" i="8"/>
  <c r="E865" i="8" s="1"/>
  <c r="C649" i="8"/>
  <c r="E649" i="8" s="1"/>
  <c r="C1020" i="8"/>
  <c r="E1020" i="8" s="1"/>
  <c r="C1034" i="8"/>
  <c r="E1034" i="8" s="1"/>
  <c r="C791" i="8"/>
  <c r="E791" i="8" s="1"/>
  <c r="C974" i="8"/>
  <c r="E974" i="8" s="1"/>
  <c r="C752" i="8"/>
  <c r="E752" i="8" s="1"/>
  <c r="C586" i="8"/>
  <c r="E586" i="8" s="1"/>
  <c r="C585" i="8"/>
  <c r="E585" i="8" s="1"/>
  <c r="C787" i="8"/>
  <c r="E787" i="8" s="1"/>
  <c r="C971" i="8"/>
  <c r="E971" i="8" s="1"/>
  <c r="C625" i="8"/>
  <c r="E625" i="8" s="1"/>
  <c r="C622" i="8"/>
  <c r="E622" i="8" s="1"/>
  <c r="C582" i="8"/>
  <c r="E582" i="8" s="1"/>
  <c r="C829" i="8"/>
  <c r="E829" i="8" s="1"/>
  <c r="C572" i="8"/>
  <c r="E572" i="8" s="1"/>
  <c r="C648" i="8"/>
  <c r="E648" i="8" s="1"/>
  <c r="C786" i="8"/>
  <c r="E786" i="8" s="1"/>
  <c r="C722" i="8"/>
  <c r="E722" i="8" s="1"/>
  <c r="C1001" i="8"/>
  <c r="E1001" i="8" s="1"/>
  <c r="C944" i="8"/>
  <c r="E944" i="8" s="1"/>
  <c r="C880" i="8"/>
  <c r="E880" i="8" s="1"/>
  <c r="C687" i="8"/>
  <c r="E687" i="8" s="1"/>
  <c r="C623" i="8"/>
  <c r="E623" i="8" s="1"/>
  <c r="C761" i="8"/>
  <c r="E761" i="8" s="1"/>
  <c r="C1043" i="8"/>
  <c r="E1043" i="8" s="1"/>
  <c r="C979" i="8"/>
  <c r="E979" i="8" s="1"/>
  <c r="C921" i="8"/>
  <c r="E921" i="8" s="1"/>
  <c r="C857" i="8"/>
  <c r="E857" i="8" s="1"/>
  <c r="C933" i="8"/>
  <c r="E933" i="8" s="1"/>
  <c r="C600" i="8"/>
  <c r="E600" i="8" s="1"/>
  <c r="C676" i="8"/>
  <c r="E676" i="8" s="1"/>
  <c r="C692" i="8"/>
  <c r="E692" i="8" s="1"/>
  <c r="C750" i="8"/>
  <c r="E750" i="8" s="1"/>
  <c r="C1025" i="8"/>
  <c r="E1025" i="8" s="1"/>
  <c r="C961" i="8"/>
  <c r="E961" i="8" s="1"/>
  <c r="C904" i="8"/>
  <c r="E904" i="8" s="1"/>
  <c r="C839" i="8"/>
  <c r="E839" i="8" s="1"/>
  <c r="C869" i="8"/>
  <c r="E869" i="8" s="1"/>
  <c r="C575" i="8"/>
  <c r="E575" i="8" s="1"/>
  <c r="C651" i="8"/>
  <c r="E651" i="8" s="1"/>
  <c r="C797" i="8"/>
  <c r="E797" i="8" s="1"/>
  <c r="C733" i="8"/>
  <c r="E733" i="8" s="1"/>
  <c r="C1011" i="8"/>
  <c r="E1011" i="8" s="1"/>
  <c r="C946" i="8"/>
  <c r="E946" i="8" s="1"/>
  <c r="C882" i="8"/>
  <c r="E882" i="8" s="1"/>
  <c r="C815" i="8"/>
  <c r="E815" i="8" s="1"/>
  <c r="C634" i="8"/>
  <c r="E634" i="8" s="1"/>
  <c r="C788" i="8"/>
  <c r="E788" i="8" s="1"/>
  <c r="C724" i="8"/>
  <c r="E724" i="8" s="1"/>
  <c r="C1010" i="8"/>
  <c r="E1010" i="8" s="1"/>
  <c r="C945" i="8"/>
  <c r="E945" i="8" s="1"/>
  <c r="C881" i="8"/>
  <c r="E881" i="8" s="1"/>
  <c r="C822" i="8"/>
  <c r="E822" i="8" s="1"/>
  <c r="C589" i="8"/>
  <c r="E589" i="8" s="1"/>
  <c r="C677" i="8"/>
  <c r="E677" i="8" s="1"/>
  <c r="C923" i="8"/>
  <c r="E923" i="8" s="1"/>
  <c r="C673" i="8"/>
  <c r="E673" i="8" s="1"/>
  <c r="C715" i="8"/>
  <c r="E715" i="8" s="1"/>
  <c r="C795" i="8"/>
  <c r="E795" i="8" s="1"/>
  <c r="C694" i="8"/>
  <c r="E694" i="8" s="1"/>
  <c r="C548" i="8"/>
  <c r="E548" i="8" s="1"/>
  <c r="C629" i="8"/>
  <c r="E629" i="8" s="1"/>
  <c r="C999" i="8"/>
  <c r="E999" i="8" s="1"/>
  <c r="C1014" i="8"/>
  <c r="E1014" i="8" s="1"/>
  <c r="C768" i="8"/>
  <c r="E768" i="8" s="1"/>
  <c r="C956" i="8"/>
  <c r="E956" i="8" s="1"/>
  <c r="C601" i="8"/>
  <c r="E601" i="8" s="1"/>
  <c r="C561" i="8"/>
  <c r="E561" i="8" s="1"/>
  <c r="C571" i="8"/>
  <c r="E571" i="8" s="1"/>
  <c r="C767" i="8"/>
  <c r="E767" i="8" s="1"/>
  <c r="C952" i="8"/>
  <c r="E952" i="8" s="1"/>
  <c r="C1035" i="8"/>
  <c r="E1035" i="8" s="1"/>
  <c r="C771" i="8"/>
  <c r="E771" i="8" s="1"/>
  <c r="C570" i="8"/>
  <c r="E570" i="8" s="1"/>
  <c r="C763" i="8"/>
  <c r="E763" i="8" s="1"/>
  <c r="C927" i="8"/>
  <c r="E927" i="8" s="1"/>
  <c r="C821" i="8"/>
  <c r="E821" i="8" s="1"/>
  <c r="C564" i="8"/>
  <c r="E564" i="8" s="1"/>
  <c r="C640" i="8"/>
  <c r="E640" i="8" s="1"/>
  <c r="C778" i="8"/>
  <c r="E778" i="8" s="1"/>
  <c r="C993" i="8"/>
  <c r="E993" i="8" s="1"/>
  <c r="C936" i="8"/>
  <c r="E936" i="8" s="1"/>
  <c r="C872" i="8"/>
  <c r="E872" i="8" s="1"/>
  <c r="C679" i="8"/>
  <c r="E679" i="8" s="1"/>
  <c r="C695" i="8"/>
  <c r="E695" i="8" s="1"/>
  <c r="C753" i="8"/>
  <c r="E753" i="8" s="1"/>
  <c r="C1036" i="8"/>
  <c r="E1036" i="8" s="1"/>
  <c r="C972" i="8"/>
  <c r="E972" i="8" s="1"/>
  <c r="C914" i="8"/>
  <c r="E914" i="8" s="1"/>
  <c r="C850" i="8"/>
  <c r="E850" i="8" s="1"/>
  <c r="C926" i="8"/>
  <c r="E926" i="8" s="1"/>
  <c r="C592" i="8"/>
  <c r="E592" i="8" s="1"/>
  <c r="C668" i="8"/>
  <c r="E668" i="8" s="1"/>
  <c r="C806" i="8"/>
  <c r="E806" i="8" s="1"/>
  <c r="C742" i="8"/>
  <c r="E742" i="8" s="1"/>
  <c r="C1019" i="8"/>
  <c r="E1019" i="8" s="1"/>
  <c r="C955" i="8"/>
  <c r="E955" i="8" s="1"/>
  <c r="C890" i="8"/>
  <c r="E890" i="8" s="1"/>
  <c r="C832" i="8"/>
  <c r="E832" i="8" s="1"/>
  <c r="C856" i="8"/>
  <c r="E856" i="8" s="1"/>
  <c r="C643" i="8"/>
  <c r="E643" i="8" s="1"/>
  <c r="C789" i="8"/>
  <c r="E789" i="8" s="1"/>
  <c r="C725" i="8"/>
  <c r="E725" i="8" s="1"/>
  <c r="C1004" i="8"/>
  <c r="E1004" i="8" s="1"/>
  <c r="C875" i="8"/>
  <c r="E875" i="8" s="1"/>
  <c r="C550" i="8"/>
  <c r="E550" i="8" s="1"/>
  <c r="C626" i="8"/>
  <c r="E626" i="8" s="1"/>
  <c r="C780" i="8"/>
  <c r="E780" i="8" s="1"/>
  <c r="C716" i="8"/>
  <c r="E716" i="8" s="1"/>
  <c r="C1003" i="8"/>
  <c r="E1003" i="8" s="1"/>
  <c r="C938" i="8"/>
  <c r="E938" i="8" s="1"/>
  <c r="C874" i="8"/>
  <c r="E874" i="8" s="1"/>
  <c r="C814" i="8"/>
  <c r="E814" i="8" s="1"/>
  <c r="C818" i="8"/>
  <c r="E818" i="8" s="1"/>
  <c r="C731" i="8"/>
  <c r="E731" i="8" s="1"/>
  <c r="C783" i="8"/>
  <c r="E783" i="8" s="1"/>
  <c r="C603" i="8"/>
  <c r="E603" i="8" s="1"/>
  <c r="C799" i="8"/>
  <c r="E799" i="8" s="1"/>
  <c r="C981" i="8"/>
  <c r="E981" i="8" s="1"/>
  <c r="C994" i="8"/>
  <c r="E994" i="8" s="1"/>
  <c r="C747" i="8"/>
  <c r="E747" i="8" s="1"/>
  <c r="C934" i="8"/>
  <c r="E934" i="8" s="1"/>
  <c r="C587" i="8"/>
  <c r="E587" i="8" s="1"/>
  <c r="C685" i="8"/>
  <c r="E685" i="8" s="1"/>
  <c r="C558" i="8"/>
  <c r="E558" i="8" s="1"/>
  <c r="C744" i="8"/>
  <c r="E744" i="8" s="1"/>
  <c r="C929" i="8"/>
  <c r="E929" i="8" s="1"/>
  <c r="C959" i="8"/>
  <c r="E959" i="8" s="1"/>
  <c r="C707" i="8"/>
  <c r="E707" i="8" s="1"/>
  <c r="C557" i="8"/>
  <c r="E557" i="8" s="1"/>
  <c r="C743" i="8"/>
  <c r="E743" i="8" s="1"/>
  <c r="C898" i="8"/>
  <c r="E898" i="8" s="1"/>
  <c r="C813" i="8"/>
  <c r="E813" i="8" s="1"/>
  <c r="C556" i="8"/>
  <c r="E556" i="8" s="1"/>
  <c r="C632" i="8"/>
  <c r="E632" i="8" s="1"/>
  <c r="C770" i="8"/>
  <c r="E770" i="8" s="1"/>
  <c r="C706" i="8"/>
  <c r="E706" i="8" s="1"/>
  <c r="C987" i="8"/>
  <c r="E987" i="8" s="1"/>
  <c r="C922" i="8"/>
  <c r="E922" i="8" s="1"/>
  <c r="C858" i="8"/>
  <c r="E858" i="8" s="1"/>
  <c r="C671" i="8"/>
  <c r="E671" i="8" s="1"/>
  <c r="C809" i="8"/>
  <c r="E809" i="8" s="1"/>
  <c r="C745" i="8"/>
  <c r="E745" i="8" s="1"/>
  <c r="C1028" i="8"/>
  <c r="E1028" i="8" s="1"/>
  <c r="C964" i="8"/>
  <c r="E964" i="8" s="1"/>
  <c r="C907" i="8"/>
  <c r="E907" i="8" s="1"/>
  <c r="C842" i="8"/>
  <c r="E842" i="8" s="1"/>
  <c r="C891" i="8"/>
  <c r="E891" i="8" s="1"/>
  <c r="C584" i="8"/>
  <c r="E584" i="8" s="1"/>
  <c r="C660" i="8"/>
  <c r="E660" i="8" s="1"/>
  <c r="C798" i="8"/>
  <c r="E798" i="8" s="1"/>
  <c r="C734" i="8"/>
  <c r="E734" i="8" s="1"/>
  <c r="C1012" i="8"/>
  <c r="E1012" i="8" s="1"/>
  <c r="C947" i="8"/>
  <c r="E947" i="8" s="1"/>
  <c r="C883" i="8"/>
  <c r="E883" i="8" s="1"/>
  <c r="C824" i="8"/>
  <c r="E824" i="8" s="1"/>
  <c r="C848" i="8"/>
  <c r="E848" i="8" s="1"/>
  <c r="C559" i="8"/>
  <c r="E559" i="8" s="1"/>
  <c r="C635" i="8"/>
  <c r="E635" i="8" s="1"/>
  <c r="C781" i="8"/>
  <c r="E781" i="8" s="1"/>
  <c r="C717" i="8"/>
  <c r="E717" i="8" s="1"/>
  <c r="C996" i="8"/>
  <c r="E996" i="8" s="1"/>
  <c r="C931" i="8"/>
  <c r="E931" i="8" s="1"/>
  <c r="C867" i="8"/>
  <c r="E867" i="8" s="1"/>
  <c r="C682" i="8"/>
  <c r="E682" i="8" s="1"/>
  <c r="C618" i="8"/>
  <c r="E618" i="8" s="1"/>
  <c r="C772" i="8"/>
  <c r="E772" i="8" s="1"/>
  <c r="C708" i="8"/>
  <c r="E708" i="8" s="1"/>
  <c r="C995" i="8"/>
  <c r="E995" i="8" s="1"/>
  <c r="C930" i="8"/>
  <c r="E930" i="8" s="1"/>
  <c r="A492" i="19" l="1"/>
  <c r="A310" i="19"/>
  <c r="A331" i="19"/>
  <c r="A278" i="19"/>
  <c r="A454" i="19"/>
  <c r="A267" i="19"/>
  <c r="A406" i="19"/>
  <c r="A262" i="19"/>
  <c r="A430" i="19"/>
  <c r="A438" i="19"/>
  <c r="A326" i="19"/>
  <c r="A318" i="19"/>
  <c r="A446" i="19"/>
  <c r="A390" i="19"/>
  <c r="A294" i="19"/>
  <c r="A273" i="19"/>
  <c r="A274" i="19"/>
  <c r="A382" i="19"/>
  <c r="A272" i="19"/>
  <c r="C210" i="8"/>
  <c r="E210" i="8" s="1"/>
  <c r="C471" i="8"/>
  <c r="E471" i="8" s="1"/>
  <c r="C479" i="8"/>
  <c r="E479" i="8" s="1"/>
  <c r="C495" i="8"/>
  <c r="E495" i="8" s="1"/>
  <c r="C472" i="8"/>
  <c r="E472" i="8" s="1"/>
  <c r="C480" i="8"/>
  <c r="E480" i="8" s="1"/>
  <c r="C488" i="8"/>
  <c r="E488" i="8" s="1"/>
  <c r="C473" i="8"/>
  <c r="E473" i="8" s="1"/>
  <c r="C481" i="8"/>
  <c r="E481" i="8" s="1"/>
  <c r="C489" i="8"/>
  <c r="E489" i="8" s="1"/>
  <c r="C497" i="8"/>
  <c r="E497" i="8" s="1"/>
  <c r="C477" i="8"/>
  <c r="E477" i="8" s="1"/>
  <c r="C474" i="8"/>
  <c r="E474" i="8" s="1"/>
  <c r="C482" i="8"/>
  <c r="E482" i="8" s="1"/>
  <c r="C490" i="8"/>
  <c r="E490" i="8" s="1"/>
  <c r="C492" i="8"/>
  <c r="E492" i="8" s="1"/>
  <c r="C493" i="8"/>
  <c r="E493" i="8" s="1"/>
  <c r="C475" i="8"/>
  <c r="E475" i="8" s="1"/>
  <c r="C483" i="8"/>
  <c r="E483" i="8" s="1"/>
  <c r="C491" i="8"/>
  <c r="E491" i="8" s="1"/>
  <c r="C484" i="8"/>
  <c r="E484" i="8" s="1"/>
  <c r="C485" i="8"/>
  <c r="E485" i="8" s="1"/>
  <c r="C476" i="8"/>
  <c r="E476" i="8" s="1"/>
  <c r="C478" i="8"/>
  <c r="E478" i="8" s="1"/>
  <c r="C486" i="8"/>
  <c r="E486" i="8" s="1"/>
  <c r="C494" i="8"/>
  <c r="E494" i="8" s="1"/>
  <c r="C487" i="8"/>
  <c r="E487" i="8" s="1"/>
  <c r="C496" i="8"/>
  <c r="E496" i="8" s="1"/>
  <c r="C255" i="8"/>
  <c r="E255" i="8" s="1"/>
  <c r="C263" i="8"/>
  <c r="E263" i="8" s="1"/>
  <c r="C256" i="8"/>
  <c r="E256" i="8" s="1"/>
  <c r="C264" i="8"/>
  <c r="E264" i="8" s="1"/>
  <c r="C257" i="8"/>
  <c r="E257" i="8" s="1"/>
  <c r="C265" i="8"/>
  <c r="E265" i="8" s="1"/>
  <c r="C258" i="8"/>
  <c r="E258" i="8" s="1"/>
  <c r="C262" i="8"/>
  <c r="E262" i="8" s="1"/>
  <c r="C259" i="8"/>
  <c r="E259" i="8" s="1"/>
  <c r="C260" i="8"/>
  <c r="E260" i="8" s="1"/>
  <c r="C261" i="8"/>
  <c r="E261" i="8" s="1"/>
  <c r="C467" i="8"/>
  <c r="E467" i="8" s="1"/>
  <c r="C499" i="8"/>
  <c r="E499" i="8" s="1"/>
  <c r="C468" i="8"/>
  <c r="E468" i="8" s="1"/>
  <c r="C500" i="8"/>
  <c r="E500" i="8" s="1"/>
  <c r="C508" i="8"/>
  <c r="E508" i="8" s="1"/>
  <c r="C516" i="8"/>
  <c r="E516" i="8" s="1"/>
  <c r="C469" i="8"/>
  <c r="E469" i="8" s="1"/>
  <c r="C501" i="8"/>
  <c r="E501" i="8" s="1"/>
  <c r="C470" i="8"/>
  <c r="E470" i="8" s="1"/>
  <c r="C502" i="8"/>
  <c r="E502" i="8" s="1"/>
  <c r="C510" i="8"/>
  <c r="E510" i="8" s="1"/>
  <c r="C518" i="8"/>
  <c r="E518" i="8" s="1"/>
  <c r="C514" i="8"/>
  <c r="E514" i="8" s="1"/>
  <c r="C517" i="8"/>
  <c r="E517" i="8" s="1"/>
  <c r="C503" i="8"/>
  <c r="E503" i="8" s="1"/>
  <c r="C511" i="8"/>
  <c r="E511" i="8" s="1"/>
  <c r="C507" i="8"/>
  <c r="E507" i="8" s="1"/>
  <c r="C504" i="8"/>
  <c r="E504" i="8" s="1"/>
  <c r="C512" i="8"/>
  <c r="E512" i="8" s="1"/>
  <c r="C515" i="8"/>
  <c r="E515" i="8" s="1"/>
  <c r="C505" i="8"/>
  <c r="E505" i="8" s="1"/>
  <c r="C513" i="8"/>
  <c r="E513" i="8" s="1"/>
  <c r="C498" i="8"/>
  <c r="E498" i="8" s="1"/>
  <c r="C509" i="8"/>
  <c r="E509" i="8" s="1"/>
  <c r="C506" i="8"/>
  <c r="E506" i="8" s="1"/>
  <c r="AM12" i="1"/>
  <c r="C211" i="8"/>
  <c r="E211" i="8" s="1"/>
  <c r="C219" i="8"/>
  <c r="E219" i="8" s="1"/>
  <c r="C227" i="8"/>
  <c r="E227" i="8" s="1"/>
  <c r="C235" i="8"/>
  <c r="E235" i="8" s="1"/>
  <c r="C243" i="8"/>
  <c r="E243" i="8" s="1"/>
  <c r="C251" i="8"/>
  <c r="E251" i="8" s="1"/>
  <c r="C248" i="8"/>
  <c r="E248" i="8" s="1"/>
  <c r="C241" i="8"/>
  <c r="E241" i="8" s="1"/>
  <c r="C242" i="8"/>
  <c r="E242" i="8" s="1"/>
  <c r="C212" i="8"/>
  <c r="E212" i="8" s="1"/>
  <c r="C220" i="8"/>
  <c r="E220" i="8" s="1"/>
  <c r="C228" i="8"/>
  <c r="E228" i="8" s="1"/>
  <c r="C236" i="8"/>
  <c r="E236" i="8" s="1"/>
  <c r="C244" i="8"/>
  <c r="E244" i="8" s="1"/>
  <c r="C252" i="8"/>
  <c r="E252" i="8" s="1"/>
  <c r="C226" i="8"/>
  <c r="E226" i="8" s="1"/>
  <c r="C213" i="8"/>
  <c r="E213" i="8" s="1"/>
  <c r="C221" i="8"/>
  <c r="E221" i="8" s="1"/>
  <c r="C229" i="8"/>
  <c r="E229" i="8" s="1"/>
  <c r="C237" i="8"/>
  <c r="E237" i="8" s="1"/>
  <c r="C245" i="8"/>
  <c r="E245" i="8" s="1"/>
  <c r="C253" i="8"/>
  <c r="E253" i="8" s="1"/>
  <c r="C233" i="8"/>
  <c r="E233" i="8" s="1"/>
  <c r="C214" i="8"/>
  <c r="E214" i="8" s="1"/>
  <c r="C222" i="8"/>
  <c r="E222" i="8" s="1"/>
  <c r="C230" i="8"/>
  <c r="E230" i="8" s="1"/>
  <c r="C238" i="8"/>
  <c r="E238" i="8" s="1"/>
  <c r="C246" i="8"/>
  <c r="E246" i="8" s="1"/>
  <c r="C254" i="8"/>
  <c r="E254" i="8" s="1"/>
  <c r="C217" i="8"/>
  <c r="E217" i="8" s="1"/>
  <c r="C249" i="8"/>
  <c r="E249" i="8" s="1"/>
  <c r="C250" i="8"/>
  <c r="E250" i="8" s="1"/>
  <c r="C215" i="8"/>
  <c r="E215" i="8" s="1"/>
  <c r="C223" i="8"/>
  <c r="E223" i="8" s="1"/>
  <c r="C231" i="8"/>
  <c r="E231" i="8" s="1"/>
  <c r="C239" i="8"/>
  <c r="E239" i="8" s="1"/>
  <c r="C247" i="8"/>
  <c r="E247" i="8" s="1"/>
  <c r="C240" i="8"/>
  <c r="E240" i="8" s="1"/>
  <c r="C218" i="8"/>
  <c r="E218" i="8" s="1"/>
  <c r="C216" i="8"/>
  <c r="E216" i="8" s="1"/>
  <c r="C224" i="8"/>
  <c r="E224" i="8" s="1"/>
  <c r="C232" i="8"/>
  <c r="E232" i="8" s="1"/>
  <c r="C225" i="8"/>
  <c r="E225" i="8" s="1"/>
  <c r="C234" i="8"/>
  <c r="E234" i="8" s="1"/>
  <c r="O517" i="10"/>
  <c r="C428" i="8" l="1"/>
  <c r="E428" i="8" s="1"/>
  <c r="C182" i="8"/>
  <c r="E182" i="8" s="1"/>
  <c r="C183" i="8"/>
  <c r="E183" i="8" s="1"/>
  <c r="C175" i="8"/>
  <c r="E175" i="8" s="1"/>
  <c r="C424" i="8"/>
  <c r="E424" i="8" s="1"/>
  <c r="C427" i="8"/>
  <c r="E427" i="8" s="1"/>
  <c r="C425" i="8"/>
  <c r="E425" i="8" s="1"/>
  <c r="C422" i="8"/>
  <c r="E422" i="8" s="1"/>
  <c r="C430" i="8"/>
  <c r="E430" i="8" s="1"/>
  <c r="C423" i="8"/>
  <c r="E423" i="8" s="1"/>
  <c r="C178" i="8"/>
  <c r="E178" i="8" s="1"/>
  <c r="C181" i="8"/>
  <c r="E181" i="8" s="1"/>
  <c r="C176" i="8"/>
  <c r="E176" i="8" s="1"/>
  <c r="C426" i="8"/>
  <c r="E426" i="8" s="1"/>
  <c r="C429" i="8"/>
  <c r="E429" i="8" s="1"/>
  <c r="C180" i="8"/>
  <c r="E180" i="8" s="1"/>
  <c r="C179" i="8"/>
  <c r="E179" i="8" s="1"/>
  <c r="C177" i="8"/>
  <c r="E177" i="8" s="1"/>
  <c r="C11" i="8"/>
  <c r="C27" i="8"/>
  <c r="C43" i="8"/>
  <c r="C59" i="8"/>
  <c r="C75" i="8"/>
  <c r="C92" i="8"/>
  <c r="C108" i="8"/>
  <c r="C124" i="8"/>
  <c r="C140" i="8"/>
  <c r="C156" i="8"/>
  <c r="C172" i="8"/>
  <c r="C198" i="8"/>
  <c r="C270" i="8"/>
  <c r="C286" i="8"/>
  <c r="C302" i="8"/>
  <c r="C318" i="8"/>
  <c r="C334" i="8"/>
  <c r="C350" i="8"/>
  <c r="C366" i="8"/>
  <c r="C382" i="8"/>
  <c r="C398" i="8"/>
  <c r="C414" i="8"/>
  <c r="C25" i="8"/>
  <c r="C46" i="8"/>
  <c r="C68" i="8"/>
  <c r="C89" i="8"/>
  <c r="C111" i="8"/>
  <c r="C133" i="8"/>
  <c r="C154" i="8"/>
  <c r="C185" i="8"/>
  <c r="C207" i="8"/>
  <c r="C284" i="8"/>
  <c r="C305" i="8"/>
  <c r="C327" i="8"/>
  <c r="C369" i="8"/>
  <c r="C391" i="8"/>
  <c r="C412" i="8"/>
  <c r="C439" i="8"/>
  <c r="C455" i="8"/>
  <c r="C525" i="8"/>
  <c r="C32" i="8"/>
  <c r="C60" i="8"/>
  <c r="C88" i="8"/>
  <c r="C118" i="8"/>
  <c r="C146" i="8"/>
  <c r="C269" i="8"/>
  <c r="C297" i="8"/>
  <c r="C325" i="8"/>
  <c r="C355" i="8"/>
  <c r="C383" i="8"/>
  <c r="C411" i="8"/>
  <c r="C444" i="8"/>
  <c r="C465" i="8"/>
  <c r="C12" i="8"/>
  <c r="C40" i="8"/>
  <c r="C69" i="8"/>
  <c r="C98" i="8"/>
  <c r="C126" i="8"/>
  <c r="C155" i="8"/>
  <c r="C34" i="8"/>
  <c r="C93" i="8"/>
  <c r="C150" i="8"/>
  <c r="C204" i="8"/>
  <c r="C299" i="8"/>
  <c r="C336" i="8"/>
  <c r="C373" i="8"/>
  <c r="C413" i="8"/>
  <c r="C452" i="8"/>
  <c r="C22" i="8"/>
  <c r="C80" i="8"/>
  <c r="C137" i="8"/>
  <c r="C197" i="8"/>
  <c r="C292" i="8"/>
  <c r="C329" i="8"/>
  <c r="C367" i="8"/>
  <c r="C415" i="8"/>
  <c r="C461" i="8"/>
  <c r="C28" i="8"/>
  <c r="C129" i="8"/>
  <c r="C15" i="8"/>
  <c r="C35" i="8"/>
  <c r="C55" i="8"/>
  <c r="C79" i="8"/>
  <c r="C100" i="8"/>
  <c r="C120" i="8"/>
  <c r="C144" i="8"/>
  <c r="C194" i="8"/>
  <c r="C274" i="8"/>
  <c r="C294" i="8"/>
  <c r="C314" i="8"/>
  <c r="C338" i="8"/>
  <c r="C358" i="8"/>
  <c r="C378" i="8"/>
  <c r="C402" i="8"/>
  <c r="C14" i="8"/>
  <c r="C41" i="8"/>
  <c r="C73" i="8"/>
  <c r="C101" i="8"/>
  <c r="C127" i="8"/>
  <c r="C159" i="8"/>
  <c r="C196" i="8"/>
  <c r="C279" i="8"/>
  <c r="C311" i="8"/>
  <c r="C337" i="8"/>
  <c r="C364" i="8"/>
  <c r="C396" i="8"/>
  <c r="C451" i="8"/>
  <c r="C529" i="8"/>
  <c r="C24" i="8"/>
  <c r="C66" i="8"/>
  <c r="C103" i="8"/>
  <c r="C139" i="8"/>
  <c r="C192" i="8"/>
  <c r="C283" i="8"/>
  <c r="C319" i="8"/>
  <c r="C361" i="8"/>
  <c r="C397" i="8"/>
  <c r="C438" i="8"/>
  <c r="C524" i="8"/>
  <c r="C33" i="8"/>
  <c r="C76" i="8"/>
  <c r="C113" i="8"/>
  <c r="C147" i="8"/>
  <c r="C49" i="8"/>
  <c r="C121" i="8"/>
  <c r="C195" i="8"/>
  <c r="C308" i="8"/>
  <c r="C356" i="8"/>
  <c r="C403" i="8"/>
  <c r="C458" i="8"/>
  <c r="C65" i="8"/>
  <c r="C151" i="8"/>
  <c r="C272" i="8"/>
  <c r="C320" i="8"/>
  <c r="C377" i="8"/>
  <c r="C440" i="8"/>
  <c r="C157" i="8"/>
  <c r="C303" i="8"/>
  <c r="C379" i="8"/>
  <c r="C456" i="8"/>
  <c r="C16" i="8"/>
  <c r="C130" i="8"/>
  <c r="C287" i="8"/>
  <c r="C363" i="8"/>
  <c r="C442" i="8"/>
  <c r="C70" i="8"/>
  <c r="C200" i="8"/>
  <c r="C331" i="8"/>
  <c r="C408" i="8"/>
  <c r="C58" i="8"/>
  <c r="C173" i="8"/>
  <c r="C315" i="8"/>
  <c r="C392" i="8"/>
  <c r="C464" i="8"/>
  <c r="C19" i="8"/>
  <c r="C39" i="8"/>
  <c r="C63" i="8"/>
  <c r="C83" i="8"/>
  <c r="C104" i="8"/>
  <c r="C128" i="8"/>
  <c r="C148" i="8"/>
  <c r="C168" i="8"/>
  <c r="C202" i="8"/>
  <c r="C278" i="8"/>
  <c r="C298" i="8"/>
  <c r="C322" i="8"/>
  <c r="C342" i="8"/>
  <c r="C362" i="8"/>
  <c r="C386" i="8"/>
  <c r="C406" i="8"/>
  <c r="C20" i="8"/>
  <c r="C52" i="8"/>
  <c r="C78" i="8"/>
  <c r="C106" i="8"/>
  <c r="C138" i="8"/>
  <c r="C165" i="8"/>
  <c r="C201" i="8"/>
  <c r="C289" i="8"/>
  <c r="C316" i="8"/>
  <c r="C343" i="8"/>
  <c r="C375" i="8"/>
  <c r="C401" i="8"/>
  <c r="C435" i="8"/>
  <c r="C459" i="8"/>
  <c r="C38" i="8"/>
  <c r="C74" i="8"/>
  <c r="C110" i="8"/>
  <c r="C153" i="8"/>
  <c r="C199" i="8"/>
  <c r="C291" i="8"/>
  <c r="C333" i="8"/>
  <c r="C368" i="8"/>
  <c r="C404" i="8"/>
  <c r="C449" i="8"/>
  <c r="C48" i="8"/>
  <c r="C82" i="8"/>
  <c r="C119" i="8"/>
  <c r="C162" i="8"/>
  <c r="C64" i="8"/>
  <c r="C135" i="8"/>
  <c r="C271" i="8"/>
  <c r="C317" i="8"/>
  <c r="C365" i="8"/>
  <c r="C420" i="8"/>
  <c r="C466" i="8"/>
  <c r="C94" i="8"/>
  <c r="C166" i="8"/>
  <c r="C281" i="8"/>
  <c r="C339" i="8"/>
  <c r="C395" i="8"/>
  <c r="C453" i="8"/>
  <c r="C56" i="8"/>
  <c r="C189" i="8"/>
  <c r="C323" i="8"/>
  <c r="C399" i="8"/>
  <c r="C523" i="8"/>
  <c r="C44" i="8"/>
  <c r="C158" i="8"/>
  <c r="C307" i="8"/>
  <c r="C381" i="8"/>
  <c r="C457" i="8"/>
  <c r="C387" i="8"/>
  <c r="C114" i="8"/>
  <c r="C275" i="8"/>
  <c r="C351" i="8"/>
  <c r="C434" i="8"/>
  <c r="C86" i="8"/>
  <c r="C203" i="8"/>
  <c r="C335" i="8"/>
  <c r="C409" i="8"/>
  <c r="C23" i="8"/>
  <c r="C47" i="8"/>
  <c r="C31" i="8"/>
  <c r="C87" i="8"/>
  <c r="C132" i="8"/>
  <c r="C186" i="8"/>
  <c r="C282" i="8"/>
  <c r="C326" i="8"/>
  <c r="C370" i="8"/>
  <c r="C410" i="8"/>
  <c r="C57" i="8"/>
  <c r="C117" i="8"/>
  <c r="C170" i="8"/>
  <c r="C295" i="8"/>
  <c r="C353" i="8"/>
  <c r="C407" i="8"/>
  <c r="C463" i="8"/>
  <c r="C81" i="8"/>
  <c r="C161" i="8"/>
  <c r="C304" i="8"/>
  <c r="C376" i="8"/>
  <c r="C454" i="8"/>
  <c r="C18" i="8"/>
  <c r="C90" i="8"/>
  <c r="C169" i="8"/>
  <c r="C163" i="8"/>
  <c r="C328" i="8"/>
  <c r="C437" i="8"/>
  <c r="C37" i="8"/>
  <c r="C188" i="8"/>
  <c r="C349" i="8"/>
  <c r="C528" i="8"/>
  <c r="C209" i="8"/>
  <c r="C416" i="8"/>
  <c r="C72" i="8"/>
  <c r="C324" i="8"/>
  <c r="C526" i="8"/>
  <c r="C13" i="8"/>
  <c r="C293" i="8"/>
  <c r="C448" i="8"/>
  <c r="C115" i="8"/>
  <c r="C352" i="8"/>
  <c r="C51" i="8"/>
  <c r="C96" i="8"/>
  <c r="C136" i="8"/>
  <c r="C190" i="8"/>
  <c r="C290" i="8"/>
  <c r="C330" i="8"/>
  <c r="C374" i="8"/>
  <c r="C62" i="8"/>
  <c r="C122" i="8"/>
  <c r="C191" i="8"/>
  <c r="C300" i="8"/>
  <c r="C359" i="8"/>
  <c r="C417" i="8"/>
  <c r="C17" i="8"/>
  <c r="C97" i="8"/>
  <c r="C167" i="8"/>
  <c r="C312" i="8"/>
  <c r="C389" i="8"/>
  <c r="C460" i="8"/>
  <c r="C26" i="8"/>
  <c r="C105" i="8"/>
  <c r="C21" i="8"/>
  <c r="C187" i="8"/>
  <c r="C345" i="8"/>
  <c r="C445" i="8"/>
  <c r="C50" i="8"/>
  <c r="C208" i="8"/>
  <c r="C357" i="8"/>
  <c r="C285" i="8"/>
  <c r="C441" i="8"/>
  <c r="C102" i="8"/>
  <c r="C344" i="8"/>
  <c r="C42" i="8"/>
  <c r="C313" i="8"/>
  <c r="C462" i="8"/>
  <c r="C145" i="8"/>
  <c r="C372" i="8"/>
  <c r="C67" i="8"/>
  <c r="C112" i="8"/>
  <c r="C152" i="8"/>
  <c r="C206" i="8"/>
  <c r="C306" i="8"/>
  <c r="C346" i="8"/>
  <c r="C390" i="8"/>
  <c r="C30" i="8"/>
  <c r="C84" i="8"/>
  <c r="C143" i="8"/>
  <c r="C268" i="8"/>
  <c r="C321" i="8"/>
  <c r="C380" i="8"/>
  <c r="C443" i="8"/>
  <c r="C45" i="8"/>
  <c r="C125" i="8"/>
  <c r="C205" i="8"/>
  <c r="C340" i="8"/>
  <c r="C418" i="8"/>
  <c r="C54" i="8"/>
  <c r="C134" i="8"/>
  <c r="C77" i="8"/>
  <c r="C280" i="8"/>
  <c r="C384" i="8"/>
  <c r="C527" i="8"/>
  <c r="C109" i="8"/>
  <c r="C301" i="8"/>
  <c r="C405" i="8"/>
  <c r="C85" i="8"/>
  <c r="C341" i="8"/>
  <c r="C193" i="8"/>
  <c r="C400" i="8"/>
  <c r="C446" i="8"/>
  <c r="C142" i="8"/>
  <c r="C371" i="8"/>
  <c r="C277" i="8"/>
  <c r="C436" i="8"/>
  <c r="C71" i="8"/>
  <c r="C116" i="8"/>
  <c r="C160" i="8"/>
  <c r="C310" i="8"/>
  <c r="C354" i="8"/>
  <c r="C394" i="8"/>
  <c r="C36" i="8"/>
  <c r="C95" i="8"/>
  <c r="C149" i="8"/>
  <c r="C273" i="8"/>
  <c r="C332" i="8"/>
  <c r="C385" i="8"/>
  <c r="C447" i="8"/>
  <c r="C53" i="8"/>
  <c r="C131" i="8"/>
  <c r="C276" i="8"/>
  <c r="C347" i="8"/>
  <c r="C433" i="8"/>
  <c r="C61" i="8"/>
  <c r="C141" i="8"/>
  <c r="C107" i="8"/>
  <c r="C288" i="8"/>
  <c r="C393" i="8"/>
  <c r="C123" i="8"/>
  <c r="C309" i="8"/>
  <c r="C432" i="8"/>
  <c r="C99" i="8"/>
  <c r="C360" i="8"/>
  <c r="C267" i="8"/>
  <c r="C419" i="8"/>
  <c r="C522" i="8"/>
  <c r="C171" i="8"/>
  <c r="C388" i="8"/>
  <c r="C29" i="8"/>
  <c r="C296" i="8"/>
  <c r="C450" i="8"/>
  <c r="C7" i="8" l="1"/>
  <c r="C8" i="8"/>
  <c r="E8" i="8" s="1"/>
  <c r="C3" i="8"/>
  <c r="BV22" i="1"/>
  <c r="BV44" i="1"/>
  <c r="BT35" i="1"/>
  <c r="BX36" i="1"/>
  <c r="BK211" i="1"/>
  <c r="BD211" i="1"/>
  <c r="AW211" i="1"/>
  <c r="BK210" i="1"/>
  <c r="BD210" i="1"/>
  <c r="AW210" i="1"/>
  <c r="BK209" i="1"/>
  <c r="BD209" i="1"/>
  <c r="AW209" i="1"/>
  <c r="BK208" i="1"/>
  <c r="BD208" i="1"/>
  <c r="AW208" i="1"/>
  <c r="BK207" i="1"/>
  <c r="BD207" i="1"/>
  <c r="AW207" i="1"/>
  <c r="BK206" i="1"/>
  <c r="BD206" i="1"/>
  <c r="AW206" i="1"/>
  <c r="BK205" i="1"/>
  <c r="BD205" i="1"/>
  <c r="AW205" i="1"/>
  <c r="BK204" i="1"/>
  <c r="BD204" i="1"/>
  <c r="AW204" i="1"/>
  <c r="BK203" i="1"/>
  <c r="BD203" i="1"/>
  <c r="AW203" i="1"/>
  <c r="BK202" i="1"/>
  <c r="BD202" i="1"/>
  <c r="AW202" i="1"/>
  <c r="BK201" i="1"/>
  <c r="BD201" i="1"/>
  <c r="AW201" i="1"/>
  <c r="BK200" i="1"/>
  <c r="BD200" i="1"/>
  <c r="AW200" i="1"/>
  <c r="BK199" i="1"/>
  <c r="BD199" i="1"/>
  <c r="AW199" i="1"/>
  <c r="BK198" i="1"/>
  <c r="BD198" i="1"/>
  <c r="AW198" i="1"/>
  <c r="BK197" i="1"/>
  <c r="BD197" i="1"/>
  <c r="AW197" i="1"/>
  <c r="BK196" i="1"/>
  <c r="BD196" i="1"/>
  <c r="AW196" i="1"/>
  <c r="BK195" i="1"/>
  <c r="BD195" i="1"/>
  <c r="AW195" i="1"/>
  <c r="BK194" i="1"/>
  <c r="BD194" i="1"/>
  <c r="AW194" i="1"/>
  <c r="BK193" i="1"/>
  <c r="BD193" i="1"/>
  <c r="AW193" i="1"/>
  <c r="BK192" i="1"/>
  <c r="BD192" i="1"/>
  <c r="AW192" i="1"/>
  <c r="BK191" i="1"/>
  <c r="BD191" i="1"/>
  <c r="AW191" i="1"/>
  <c r="BK190" i="1"/>
  <c r="BD190" i="1"/>
  <c r="AW190" i="1"/>
  <c r="BK189" i="1"/>
  <c r="BD189" i="1"/>
  <c r="AW189" i="1"/>
  <c r="BK188" i="1"/>
  <c r="BD188" i="1"/>
  <c r="AW188" i="1"/>
  <c r="BK187" i="1"/>
  <c r="BD187" i="1"/>
  <c r="AW187" i="1"/>
  <c r="BK186" i="1"/>
  <c r="BD186" i="1"/>
  <c r="AW186" i="1"/>
  <c r="BK185" i="1"/>
  <c r="BD185" i="1"/>
  <c r="AW185" i="1"/>
  <c r="BK184" i="1"/>
  <c r="BD184" i="1"/>
  <c r="AW184" i="1"/>
  <c r="BK183" i="1"/>
  <c r="BD183" i="1"/>
  <c r="AW183" i="1"/>
  <c r="BK182" i="1"/>
  <c r="BD182" i="1"/>
  <c r="AW182" i="1"/>
  <c r="BK181" i="1"/>
  <c r="BD181" i="1"/>
  <c r="AW181" i="1"/>
  <c r="BK180" i="1"/>
  <c r="BD180" i="1"/>
  <c r="AW180" i="1"/>
  <c r="BK179" i="1"/>
  <c r="BD179" i="1"/>
  <c r="AW179" i="1"/>
  <c r="BK178" i="1"/>
  <c r="BD178" i="1"/>
  <c r="AW178" i="1"/>
  <c r="BK177" i="1"/>
  <c r="BD177" i="1"/>
  <c r="AW177" i="1"/>
  <c r="BK176" i="1"/>
  <c r="BD176" i="1"/>
  <c r="AW176" i="1"/>
  <c r="BK175" i="1"/>
  <c r="BD175" i="1"/>
  <c r="AW175" i="1"/>
  <c r="BK174" i="1"/>
  <c r="BD174" i="1"/>
  <c r="AW174" i="1"/>
  <c r="BK173" i="1"/>
  <c r="BD173" i="1"/>
  <c r="AW173" i="1"/>
  <c r="BK172" i="1"/>
  <c r="BD172" i="1"/>
  <c r="AW172" i="1"/>
  <c r="BK171" i="1"/>
  <c r="BD171" i="1"/>
  <c r="AW171" i="1"/>
  <c r="BK170" i="1"/>
  <c r="BD170" i="1"/>
  <c r="AW170" i="1"/>
  <c r="BK169" i="1"/>
  <c r="BD169" i="1"/>
  <c r="AW169" i="1"/>
  <c r="BK168" i="1"/>
  <c r="BD168" i="1"/>
  <c r="AW168" i="1"/>
  <c r="BK167" i="1"/>
  <c r="BD167" i="1"/>
  <c r="AW167" i="1"/>
  <c r="BK166" i="1"/>
  <c r="BD166" i="1"/>
  <c r="AW166" i="1"/>
  <c r="BK165" i="1"/>
  <c r="BD165" i="1"/>
  <c r="AW165" i="1"/>
  <c r="BK164" i="1"/>
  <c r="BD164" i="1"/>
  <c r="AW164" i="1"/>
  <c r="BK163" i="1"/>
  <c r="BD163" i="1"/>
  <c r="AW163" i="1"/>
  <c r="BK162" i="1"/>
  <c r="BD162" i="1"/>
  <c r="AW162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AW118" i="1"/>
  <c r="BD118" i="1"/>
  <c r="AW119" i="1"/>
  <c r="BD119" i="1"/>
  <c r="AW120" i="1"/>
  <c r="BD120" i="1"/>
  <c r="AW121" i="1"/>
  <c r="BD121" i="1"/>
  <c r="AW122" i="1"/>
  <c r="BD122" i="1"/>
  <c r="AW123" i="1"/>
  <c r="BD123" i="1"/>
  <c r="AW124" i="1"/>
  <c r="BD124" i="1"/>
  <c r="AW125" i="1"/>
  <c r="BD125" i="1"/>
  <c r="AW126" i="1"/>
  <c r="BD126" i="1"/>
  <c r="AW127" i="1"/>
  <c r="BD127" i="1"/>
  <c r="AW128" i="1"/>
  <c r="BD128" i="1"/>
  <c r="AW129" i="1"/>
  <c r="BD129" i="1"/>
  <c r="AW130" i="1"/>
  <c r="BD130" i="1"/>
  <c r="AW131" i="1"/>
  <c r="BD131" i="1"/>
  <c r="AW132" i="1"/>
  <c r="BD132" i="1"/>
  <c r="AW133" i="1"/>
  <c r="BD133" i="1"/>
  <c r="AW134" i="1"/>
  <c r="BD134" i="1"/>
  <c r="AW135" i="1"/>
  <c r="BD135" i="1"/>
  <c r="AW136" i="1"/>
  <c r="BD136" i="1"/>
  <c r="AW137" i="1"/>
  <c r="BD137" i="1"/>
  <c r="AW138" i="1"/>
  <c r="BD138" i="1"/>
  <c r="AW139" i="1"/>
  <c r="BD139" i="1"/>
  <c r="AW140" i="1"/>
  <c r="BD140" i="1"/>
  <c r="AW141" i="1"/>
  <c r="BD141" i="1"/>
  <c r="AW142" i="1"/>
  <c r="BD142" i="1"/>
  <c r="AW143" i="1"/>
  <c r="BD143" i="1"/>
  <c r="AW144" i="1"/>
  <c r="BD144" i="1"/>
  <c r="AW145" i="1"/>
  <c r="BD145" i="1"/>
  <c r="AW146" i="1"/>
  <c r="BD146" i="1"/>
  <c r="AW147" i="1"/>
  <c r="BD147" i="1"/>
  <c r="AW148" i="1"/>
  <c r="BD148" i="1"/>
  <c r="AW149" i="1"/>
  <c r="BD149" i="1"/>
  <c r="AW150" i="1"/>
  <c r="BD150" i="1"/>
  <c r="AW151" i="1"/>
  <c r="BD151" i="1"/>
  <c r="AW152" i="1"/>
  <c r="BD152" i="1"/>
  <c r="AW153" i="1"/>
  <c r="BD153" i="1"/>
  <c r="AW154" i="1"/>
  <c r="BD154" i="1"/>
  <c r="AW155" i="1"/>
  <c r="BD155" i="1"/>
  <c r="AW156" i="1"/>
  <c r="BD156" i="1"/>
  <c r="AW157" i="1"/>
  <c r="BD157" i="1"/>
  <c r="AW158" i="1"/>
  <c r="BD158" i="1"/>
  <c r="AW159" i="1"/>
  <c r="BD159" i="1"/>
  <c r="AW160" i="1"/>
  <c r="BD160" i="1"/>
  <c r="AW161" i="1"/>
  <c r="BD161" i="1"/>
  <c r="AW112" i="1"/>
  <c r="BD112" i="1"/>
  <c r="AW113" i="1"/>
  <c r="BD113" i="1"/>
  <c r="AW114" i="1"/>
  <c r="BD114" i="1"/>
  <c r="AW115" i="1"/>
  <c r="BD115" i="1"/>
  <c r="AW116" i="1"/>
  <c r="BD116" i="1"/>
  <c r="AW117" i="1"/>
  <c r="BD117" i="1"/>
  <c r="BK38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4" i="1"/>
  <c r="BD33" i="1"/>
  <c r="BD32" i="1"/>
  <c r="BD31" i="1"/>
  <c r="BD30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4" i="1"/>
  <c r="BK63" i="1"/>
  <c r="BK62" i="1"/>
  <c r="BK61" i="1"/>
  <c r="BK60" i="1"/>
  <c r="BK59" i="1"/>
  <c r="BK58" i="1"/>
  <c r="BK57" i="1"/>
  <c r="BK56" i="1"/>
  <c r="BK55" i="1"/>
  <c r="BK54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7" i="1"/>
  <c r="BK36" i="1"/>
  <c r="BK35" i="1"/>
  <c r="BK34" i="1"/>
  <c r="BK33" i="1"/>
  <c r="BK32" i="1"/>
  <c r="BK31" i="1"/>
  <c r="BK30" i="1"/>
  <c r="BK29" i="1"/>
  <c r="BK28" i="1"/>
  <c r="BK27" i="1"/>
  <c r="BK26" i="1"/>
  <c r="BK25" i="1"/>
  <c r="BK24" i="1"/>
  <c r="BK23" i="1"/>
  <c r="BK22" i="1"/>
  <c r="BK21" i="1"/>
  <c r="BK20" i="1"/>
  <c r="BK19" i="1"/>
  <c r="BK18" i="1"/>
  <c r="BK17" i="1"/>
  <c r="BK16" i="1"/>
  <c r="BK15" i="1"/>
  <c r="BK14" i="1"/>
  <c r="BK13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14" i="1"/>
  <c r="BD1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68" i="1"/>
  <c r="BH69" i="1"/>
  <c r="BH70" i="1"/>
  <c r="BH71" i="1"/>
  <c r="BH72" i="1"/>
  <c r="BH73" i="1"/>
  <c r="BD12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P36" i="1"/>
  <c r="BP37" i="1"/>
  <c r="BK12" i="1"/>
  <c r="BP15" i="1"/>
  <c r="BP16" i="1"/>
  <c r="BP17" i="1"/>
  <c r="BP18" i="1"/>
  <c r="BP19" i="1"/>
  <c r="BP20" i="1"/>
  <c r="BP21" i="1"/>
  <c r="BP22" i="1"/>
  <c r="BP23" i="1"/>
  <c r="BP24" i="1"/>
  <c r="BP26" i="1"/>
  <c r="BP27" i="1"/>
  <c r="BP28" i="1"/>
  <c r="BP29" i="1"/>
  <c r="BP30" i="1"/>
  <c r="BP31" i="1"/>
  <c r="BP32" i="1"/>
  <c r="BP33" i="1"/>
  <c r="BP34" i="1"/>
  <c r="BP35" i="1"/>
  <c r="BP25" i="1"/>
  <c r="AW12" i="1"/>
  <c r="BA14" i="1"/>
  <c r="BA15" i="1"/>
  <c r="BA16" i="1"/>
  <c r="AW17" i="1"/>
  <c r="BA17" i="1"/>
  <c r="AW18" i="1"/>
  <c r="BA18" i="1"/>
  <c r="AW19" i="1"/>
  <c r="BA19" i="1"/>
  <c r="AW20" i="1"/>
  <c r="BA20" i="1"/>
  <c r="AW21" i="1"/>
  <c r="BA21" i="1"/>
  <c r="AW22" i="1"/>
  <c r="BA22" i="1"/>
  <c r="AW23" i="1"/>
  <c r="BA23" i="1"/>
  <c r="AW24" i="1"/>
  <c r="AW25" i="1"/>
  <c r="AW26" i="1"/>
  <c r="AW27" i="1"/>
  <c r="AW28" i="1"/>
  <c r="AW29" i="1"/>
  <c r="AW30" i="1"/>
  <c r="AW31" i="1"/>
  <c r="AW32" i="1"/>
  <c r="AW33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13" i="1" l="1"/>
  <c r="A14" i="1" s="1"/>
  <c r="A15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E16" i="8"/>
  <c r="E24" i="8"/>
  <c r="E13" i="8"/>
  <c r="E23" i="8"/>
  <c r="E33" i="8"/>
  <c r="E41" i="8"/>
  <c r="E49" i="8"/>
  <c r="E57" i="8"/>
  <c r="E65" i="8"/>
  <c r="E73" i="8"/>
  <c r="E81" i="8"/>
  <c r="E89" i="8"/>
  <c r="E97" i="8"/>
  <c r="E105" i="8"/>
  <c r="E113" i="8"/>
  <c r="E121" i="8"/>
  <c r="E129" i="8"/>
  <c r="E137" i="8"/>
  <c r="E145" i="8"/>
  <c r="E153" i="8"/>
  <c r="E161" i="8"/>
  <c r="E169" i="8"/>
  <c r="E14" i="8"/>
  <c r="E25" i="8"/>
  <c r="E34" i="8"/>
  <c r="E42" i="8"/>
  <c r="E50" i="8"/>
  <c r="E58" i="8"/>
  <c r="E66" i="8"/>
  <c r="E74" i="8"/>
  <c r="E82" i="8"/>
  <c r="E90" i="8"/>
  <c r="E98" i="8"/>
  <c r="E106" i="8"/>
  <c r="E114" i="8"/>
  <c r="E122" i="8"/>
  <c r="E130" i="8"/>
  <c r="E138" i="8"/>
  <c r="E146" i="8"/>
  <c r="E154" i="8"/>
  <c r="E162" i="8"/>
  <c r="E170" i="8"/>
  <c r="E188" i="8"/>
  <c r="E196" i="8"/>
  <c r="E204" i="8"/>
  <c r="E268" i="8"/>
  <c r="E276" i="8"/>
  <c r="E284" i="8"/>
  <c r="E292" i="8"/>
  <c r="E300" i="8"/>
  <c r="E308" i="8"/>
  <c r="E316" i="8"/>
  <c r="E324" i="8"/>
  <c r="E332" i="8"/>
  <c r="E340" i="8"/>
  <c r="E356" i="8"/>
  <c r="E364" i="8"/>
  <c r="E372" i="8"/>
  <c r="E380" i="8"/>
  <c r="E388" i="8"/>
  <c r="E396" i="8"/>
  <c r="E404" i="8"/>
  <c r="E412" i="8"/>
  <c r="E420" i="8"/>
  <c r="E438" i="8"/>
  <c r="E446" i="8"/>
  <c r="E454" i="8"/>
  <c r="E26" i="8"/>
  <c r="E43" i="8"/>
  <c r="E59" i="8"/>
  <c r="E75" i="8"/>
  <c r="E107" i="8"/>
  <c r="E123" i="8"/>
  <c r="E139" i="8"/>
  <c r="E155" i="8"/>
  <c r="E171" i="8"/>
  <c r="E191" i="8"/>
  <c r="E202" i="8"/>
  <c r="E269" i="8"/>
  <c r="E279" i="8"/>
  <c r="E290" i="8"/>
  <c r="E7" i="8"/>
  <c r="E12" i="8"/>
  <c r="E20" i="8"/>
  <c r="E28" i="8"/>
  <c r="E18" i="8"/>
  <c r="E29" i="8"/>
  <c r="E37" i="8"/>
  <c r="E45" i="8"/>
  <c r="E53" i="8"/>
  <c r="E61" i="8"/>
  <c r="E69" i="8"/>
  <c r="E77" i="8"/>
  <c r="E85" i="8"/>
  <c r="E93" i="8"/>
  <c r="E101" i="8"/>
  <c r="E109" i="8"/>
  <c r="E117" i="8"/>
  <c r="E125" i="8"/>
  <c r="E133" i="8"/>
  <c r="E141" i="8"/>
  <c r="E149" i="8"/>
  <c r="E157" i="8"/>
  <c r="E165" i="8"/>
  <c r="E19" i="8"/>
  <c r="E30" i="8"/>
  <c r="E38" i="8"/>
  <c r="E46" i="8"/>
  <c r="E54" i="8"/>
  <c r="E62" i="8"/>
  <c r="E70" i="8"/>
  <c r="E78" i="8"/>
  <c r="E86" i="8"/>
  <c r="E94" i="8"/>
  <c r="E102" i="8"/>
  <c r="E110" i="8"/>
  <c r="E118" i="8"/>
  <c r="E126" i="8"/>
  <c r="E134" i="8"/>
  <c r="E142" i="8"/>
  <c r="E150" i="8"/>
  <c r="E158" i="8"/>
  <c r="E166" i="8"/>
  <c r="E192" i="8"/>
  <c r="E200" i="8"/>
  <c r="E208" i="8"/>
  <c r="E272" i="8"/>
  <c r="E280" i="8"/>
  <c r="E288" i="8"/>
  <c r="E296" i="8"/>
  <c r="E304" i="8"/>
  <c r="E312" i="8"/>
  <c r="E320" i="8"/>
  <c r="E328" i="8"/>
  <c r="E336" i="8"/>
  <c r="E344" i="8"/>
  <c r="E352" i="8"/>
  <c r="E360" i="8"/>
  <c r="E368" i="8"/>
  <c r="E376" i="8"/>
  <c r="E384" i="8"/>
  <c r="E392" i="8"/>
  <c r="E400" i="8"/>
  <c r="E408" i="8"/>
  <c r="E416" i="8"/>
  <c r="E434" i="8"/>
  <c r="E442" i="8"/>
  <c r="E450" i="8"/>
  <c r="E15" i="8"/>
  <c r="E35" i="8"/>
  <c r="E51" i="8"/>
  <c r="E67" i="8"/>
  <c r="E83" i="8"/>
  <c r="E99" i="8"/>
  <c r="E115" i="8"/>
  <c r="E131" i="8"/>
  <c r="E147" i="8"/>
  <c r="E163" i="8"/>
  <c r="E186" i="8"/>
  <c r="E197" i="8"/>
  <c r="E207" i="8"/>
  <c r="E274" i="8"/>
  <c r="E285" i="8"/>
  <c r="E295" i="8"/>
  <c r="E306" i="8"/>
  <c r="E317" i="8"/>
  <c r="E327" i="8"/>
  <c r="E338" i="8"/>
  <c r="E349" i="8"/>
  <c r="E359" i="8"/>
  <c r="E370" i="8"/>
  <c r="E381" i="8"/>
  <c r="E391" i="8"/>
  <c r="E402" i="8"/>
  <c r="E413" i="8"/>
  <c r="E433" i="8"/>
  <c r="E444" i="8"/>
  <c r="E455" i="8"/>
  <c r="E463" i="8"/>
  <c r="E525" i="8"/>
  <c r="E536" i="8"/>
  <c r="E544" i="8"/>
  <c r="E314" i="8"/>
  <c r="E357" i="8"/>
  <c r="E383" i="8"/>
  <c r="E410" i="8"/>
  <c r="E447" i="8"/>
  <c r="E465" i="8"/>
  <c r="E17" i="8"/>
  <c r="E36" i="8"/>
  <c r="E52" i="8"/>
  <c r="E68" i="8"/>
  <c r="E84" i="8"/>
  <c r="E100" i="8"/>
  <c r="E116" i="8"/>
  <c r="E132" i="8"/>
  <c r="E148" i="8"/>
  <c r="E187" i="8"/>
  <c r="E198" i="8"/>
  <c r="E209" i="8"/>
  <c r="E275" i="8"/>
  <c r="E301" i="8"/>
  <c r="E322" i="8"/>
  <c r="E343" i="8"/>
  <c r="E365" i="8"/>
  <c r="E386" i="8"/>
  <c r="E407" i="8"/>
  <c r="E439" i="8"/>
  <c r="E459" i="8"/>
  <c r="E529" i="8"/>
  <c r="E277" i="8"/>
  <c r="E373" i="8"/>
  <c r="E436" i="8"/>
  <c r="E527" i="8"/>
  <c r="E27" i="8"/>
  <c r="E60" i="8"/>
  <c r="E92" i="8"/>
  <c r="E124" i="8"/>
  <c r="E156" i="8"/>
  <c r="E193" i="8"/>
  <c r="E270" i="8"/>
  <c r="E286" i="8"/>
  <c r="E333" i="8"/>
  <c r="E397" i="8"/>
  <c r="E449" i="8"/>
  <c r="E335" i="8"/>
  <c r="E457" i="8"/>
  <c r="E44" i="8"/>
  <c r="E108" i="8"/>
  <c r="E172" i="8"/>
  <c r="E281" i="8"/>
  <c r="E291" i="8"/>
  <c r="E302" i="8"/>
  <c r="E313" i="8"/>
  <c r="E323" i="8"/>
  <c r="E334" i="8"/>
  <c r="E345" i="8"/>
  <c r="E355" i="8"/>
  <c r="E366" i="8"/>
  <c r="E377" i="8"/>
  <c r="E387" i="8"/>
  <c r="E398" i="8"/>
  <c r="E409" i="8"/>
  <c r="E419" i="8"/>
  <c r="E440" i="8"/>
  <c r="E451" i="8"/>
  <c r="E460" i="8"/>
  <c r="E522" i="8"/>
  <c r="E541" i="8"/>
  <c r="E21" i="8"/>
  <c r="E39" i="8"/>
  <c r="E55" i="8"/>
  <c r="E71" i="8"/>
  <c r="E87" i="8"/>
  <c r="E103" i="8"/>
  <c r="E119" i="8"/>
  <c r="E135" i="8"/>
  <c r="E151" i="8"/>
  <c r="E167" i="8"/>
  <c r="E189" i="8"/>
  <c r="E199" i="8"/>
  <c r="E282" i="8"/>
  <c r="E293" i="8"/>
  <c r="E303" i="8"/>
  <c r="E319" i="8"/>
  <c r="E330" i="8"/>
  <c r="E346" i="8"/>
  <c r="E362" i="8"/>
  <c r="E378" i="8"/>
  <c r="E399" i="8"/>
  <c r="E415" i="8"/>
  <c r="E461" i="8"/>
  <c r="E64" i="8"/>
  <c r="E128" i="8"/>
  <c r="E195" i="8"/>
  <c r="E294" i="8"/>
  <c r="E337" i="8"/>
  <c r="E453" i="8"/>
  <c r="E40" i="8"/>
  <c r="E104" i="8"/>
  <c r="E168" i="8"/>
  <c r="E278" i="8"/>
  <c r="E321" i="8"/>
  <c r="E363" i="8"/>
  <c r="E406" i="8"/>
  <c r="E458" i="8"/>
  <c r="E11" i="8"/>
  <c r="E80" i="8"/>
  <c r="E144" i="8"/>
  <c r="E206" i="8"/>
  <c r="E305" i="8"/>
  <c r="E347" i="8"/>
  <c r="E390" i="8"/>
  <c r="E443" i="8"/>
  <c r="E543" i="8"/>
  <c r="E56" i="8"/>
  <c r="E120" i="8"/>
  <c r="E190" i="8"/>
  <c r="E289" i="8"/>
  <c r="E331" i="8"/>
  <c r="E374" i="8"/>
  <c r="E417" i="8"/>
  <c r="E466" i="8"/>
  <c r="E538" i="8"/>
  <c r="E358" i="8"/>
  <c r="E432" i="8"/>
  <c r="E311" i="8"/>
  <c r="E354" i="8"/>
  <c r="E375" i="8"/>
  <c r="E418" i="8"/>
  <c r="E540" i="8"/>
  <c r="E394" i="8"/>
  <c r="E76" i="8"/>
  <c r="E140" i="8"/>
  <c r="E203" i="8"/>
  <c r="E318" i="8"/>
  <c r="E361" i="8"/>
  <c r="E403" i="8"/>
  <c r="E456" i="8"/>
  <c r="E47" i="8"/>
  <c r="E111" i="8"/>
  <c r="E173" i="8"/>
  <c r="E287" i="8"/>
  <c r="E341" i="8"/>
  <c r="E329" i="8"/>
  <c r="E371" i="8"/>
  <c r="E414" i="8"/>
  <c r="E464" i="8"/>
  <c r="E537" i="8"/>
  <c r="E63" i="8"/>
  <c r="E127" i="8"/>
  <c r="E194" i="8"/>
  <c r="E298" i="8"/>
  <c r="E351" i="8"/>
  <c r="E405" i="8"/>
  <c r="E452" i="8"/>
  <c r="E96" i="8"/>
  <c r="E273" i="8"/>
  <c r="E379" i="8"/>
  <c r="E72" i="8"/>
  <c r="E201" i="8"/>
  <c r="E342" i="8"/>
  <c r="E437" i="8"/>
  <c r="E542" i="8"/>
  <c r="E112" i="8"/>
  <c r="E283" i="8"/>
  <c r="E369" i="8"/>
  <c r="E462" i="8"/>
  <c r="E22" i="8"/>
  <c r="E152" i="8"/>
  <c r="E310" i="8"/>
  <c r="E395" i="8"/>
  <c r="E401" i="8"/>
  <c r="E539" i="8"/>
  <c r="E297" i="8"/>
  <c r="E339" i="8"/>
  <c r="E382" i="8"/>
  <c r="E435" i="8"/>
  <c r="E526" i="8"/>
  <c r="E545" i="8"/>
  <c r="E79" i="8"/>
  <c r="E143" i="8"/>
  <c r="E205" i="8"/>
  <c r="E309" i="8"/>
  <c r="E367" i="8"/>
  <c r="E10" i="8"/>
  <c r="E307" i="8"/>
  <c r="E350" i="8"/>
  <c r="E393" i="8"/>
  <c r="E445" i="8"/>
  <c r="E31" i="8"/>
  <c r="E95" i="8"/>
  <c r="E159" i="8"/>
  <c r="E271" i="8"/>
  <c r="E325" i="8"/>
  <c r="E389" i="8"/>
  <c r="E523" i="8"/>
  <c r="E32" i="8"/>
  <c r="E160" i="8"/>
  <c r="E315" i="8"/>
  <c r="E547" i="8"/>
  <c r="E136" i="8"/>
  <c r="E299" i="8"/>
  <c r="E385" i="8"/>
  <c r="E528" i="8"/>
  <c r="E48" i="8"/>
  <c r="E185" i="8"/>
  <c r="E326" i="8"/>
  <c r="E411" i="8"/>
  <c r="E88" i="8"/>
  <c r="E267" i="8"/>
  <c r="E353" i="8"/>
  <c r="E448" i="8"/>
  <c r="E546" i="8"/>
  <c r="E524" i="8"/>
  <c r="A33" i="1" l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E3" i="8"/>
  <c r="A210" i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Langen, Andreas</author>
  </authors>
  <commentList>
    <comment ref="I11" authorId="0" shapeId="0" xr:uid="{00000000-0006-0000-0000-000001000000}">
      <text>
        <r>
          <rPr>
            <sz val="9"/>
            <color indexed="81"/>
            <rFont val="Segoe UI"/>
            <family val="2"/>
          </rPr>
          <t>Hinweis Back-to-back: Back to Back: Bitte achten Sie bei der Zylinderlänge darauf, dass der Beschlag beidseitig verbaut ist.</t>
        </r>
      </text>
    </comment>
    <comment ref="J11" authorId="0" shapeId="0" xr:uid="{00000000-0006-0000-0000-000002000000}">
      <text>
        <r>
          <rPr>
            <sz val="9"/>
            <color indexed="81"/>
            <rFont val="Segoe UI"/>
            <family val="2"/>
          </rPr>
          <t>Hinweis Back-to-back: Back to Back: Bitte achten Sie bei der Zylinderlänge darauf, dass der Beschlag beidseitig verbaut ist.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Langen, Andreas</author>
  </authors>
  <commentList>
    <comment ref="C3" authorId="0" shapeId="0" xr:uid="{00000000-0006-0000-0100-000001000000}">
      <text>
        <r>
          <rPr>
            <sz val="9"/>
            <color indexed="81"/>
            <rFont val="Segoe UI"/>
            <family val="2"/>
          </rPr>
          <t>Bei abweichender Prüfsumme:
a) prüfen, ob in der Türenliste nur gültige Kombinationen konfiguriert wurden (check: Spalte Q). Ggf. berichtigen
b) keine negativen Mengen eingegeben wurden
c) ACHTUNG! Nicht vergessen eine Menge in die Zeilen der Türenliste einzugeben!</t>
        </r>
      </text>
    </comment>
    <comment ref="E3" authorId="0" shapeId="0" xr:uid="{00000000-0006-0000-0100-000002000000}">
      <text>
        <r>
          <rPr>
            <sz val="9"/>
            <color indexed="81"/>
            <rFont val="Segoe UI"/>
            <family val="2"/>
          </rPr>
          <t>Bei abweichender Prüfsumme:
a) prüfen, ob in der Türenliste nur gültige Kombinationen konfiguriert wurden. Ggf. berichtigen
b) keine negativen Mengen eingegeben wurden
c) ACHTUNG! Nicht vergessen eine Menge in die Zeilen der Türenliste einzugeben!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Langen, Andreas</author>
  </authors>
  <commentList>
    <comment ref="I5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Langen, Andreas:</t>
        </r>
        <r>
          <rPr>
            <sz val="9"/>
            <color indexed="81"/>
            <rFont val="Segoe UI"/>
            <family val="2"/>
          </rPr>
          <t xml:space="preserve">
Änderung mit Einführung der Indoor-Variante .HZ</t>
        </r>
      </text>
    </comment>
    <comment ref="G6" authorId="0" shapeId="0" xr:uid="{00000000-0006-0000-0400-000002000000}">
      <text>
        <r>
          <rPr>
            <b/>
            <sz val="9"/>
            <color indexed="81"/>
            <rFont val="Segoe UI"/>
            <family val="2"/>
          </rPr>
          <t xml:space="preserve">sicherheitshalber nachfragen
</t>
        </r>
      </text>
    </comment>
    <comment ref="O181" authorId="0" shapeId="0" xr:uid="{00000000-0006-0000-0400-000003000000}">
      <text>
        <r>
          <rPr>
            <b/>
            <sz val="9"/>
            <color indexed="81"/>
            <rFont val="Segoe UI"/>
            <family val="2"/>
          </rPr>
          <t>Langen, Andreas:</t>
        </r>
        <r>
          <rPr>
            <sz val="9"/>
            <color indexed="81"/>
            <rFont val="Segoe UI"/>
            <family val="2"/>
          </rPr>
          <t xml:space="preserve">
ursprünglich nur bis 80 mm Gesamtlänge angelegt, aber Längenklasse ist bis 100 mm, deshalb selbe Artikel-Nr
</t>
        </r>
      </text>
    </comment>
    <comment ref="O182" authorId="0" shapeId="0" xr:uid="{00000000-0006-0000-0400-000004000000}">
      <text>
        <r>
          <rPr>
            <b/>
            <sz val="9"/>
            <color indexed="81"/>
            <rFont val="Segoe UI"/>
            <family val="2"/>
          </rPr>
          <t>Langen, Andreas:</t>
        </r>
        <r>
          <rPr>
            <sz val="9"/>
            <color indexed="81"/>
            <rFont val="Segoe UI"/>
            <family val="2"/>
          </rPr>
          <t xml:space="preserve">
ursprünglich nur bis 80 mm Gesamtlänge angelegt, aber Längenklasse ist bis 100 mm, deshalb selbe Artikel-Nr
</t>
        </r>
      </text>
    </comment>
    <comment ref="O183" authorId="0" shapeId="0" xr:uid="{00000000-0006-0000-0400-000005000000}">
      <text>
        <r>
          <rPr>
            <b/>
            <sz val="9"/>
            <color indexed="81"/>
            <rFont val="Segoe UI"/>
            <family val="2"/>
          </rPr>
          <t>Langen, Andreas:</t>
        </r>
        <r>
          <rPr>
            <sz val="9"/>
            <color indexed="81"/>
            <rFont val="Segoe UI"/>
            <family val="2"/>
          </rPr>
          <t xml:space="preserve">
ursprünglich nur bis 80 mm Gesamtlänge angelegt, aber Längenklasse ist bis 100 mm, deshalb selbe Artikel-Nr
</t>
        </r>
      </text>
    </comment>
    <comment ref="O184" authorId="0" shapeId="0" xr:uid="{00000000-0006-0000-0400-000006000000}">
      <text>
        <r>
          <rPr>
            <b/>
            <sz val="9"/>
            <color indexed="81"/>
            <rFont val="Segoe UI"/>
            <family val="2"/>
          </rPr>
          <t>Langen, Andreas:</t>
        </r>
        <r>
          <rPr>
            <sz val="9"/>
            <color indexed="81"/>
            <rFont val="Segoe UI"/>
            <family val="2"/>
          </rPr>
          <t xml:space="preserve">
ursprünglich nur bis 80 mm Gesamtlänge angelegt, aber Längenklasse ist bis 100 mm, deshalb selbe Artikel-Nr
</t>
        </r>
      </text>
    </comment>
    <comment ref="O430" authorId="0" shapeId="0" xr:uid="{00000000-0006-0000-0400-000007000000}">
      <text>
        <r>
          <rPr>
            <b/>
            <sz val="9"/>
            <color indexed="81"/>
            <rFont val="Segoe UI"/>
            <family val="2"/>
          </rPr>
          <t>Langen, Andreas:</t>
        </r>
        <r>
          <rPr>
            <sz val="9"/>
            <color indexed="81"/>
            <rFont val="Segoe UI"/>
            <family val="2"/>
          </rPr>
          <t xml:space="preserve">
ursprünglich nur bis 80 mm Gesamtlänge angelegt, aber Längenklasse ist bis 100 mm, deshalb selbe Artikel-Nr
</t>
        </r>
      </text>
    </comment>
    <comment ref="O431" authorId="0" shapeId="0" xr:uid="{00000000-0006-0000-0400-000008000000}">
      <text>
        <r>
          <rPr>
            <b/>
            <sz val="9"/>
            <color indexed="81"/>
            <rFont val="Segoe UI"/>
            <family val="2"/>
          </rPr>
          <t>Langen, Andreas:</t>
        </r>
        <r>
          <rPr>
            <sz val="9"/>
            <color indexed="81"/>
            <rFont val="Segoe UI"/>
            <family val="2"/>
          </rPr>
          <t xml:space="preserve">
ursprünglich nur bis 80 mm Gesamtlänge angelegt, aber Längenklasse ist bis 100 mm, deshalb selbe Artikel-Nr
</t>
        </r>
      </text>
    </comment>
    <comment ref="O432" authorId="0" shapeId="0" xr:uid="{00000000-0006-0000-0400-000009000000}">
      <text>
        <r>
          <rPr>
            <b/>
            <sz val="9"/>
            <color indexed="81"/>
            <rFont val="Segoe UI"/>
            <family val="2"/>
          </rPr>
          <t>Langen, Andreas:</t>
        </r>
        <r>
          <rPr>
            <sz val="9"/>
            <color indexed="81"/>
            <rFont val="Segoe UI"/>
            <family val="2"/>
          </rPr>
          <t xml:space="preserve">
ursprünglich nur bis 80 mm Gesamtlänge angelegt, aber Längenklasse ist bis 100 mm, deshalb selbe Artikel-Nr
</t>
        </r>
      </text>
    </comment>
    <comment ref="O433" authorId="0" shapeId="0" xr:uid="{00000000-0006-0000-0400-00000A000000}">
      <text>
        <r>
          <rPr>
            <b/>
            <sz val="9"/>
            <color indexed="81"/>
            <rFont val="Segoe UI"/>
            <family val="2"/>
          </rPr>
          <t>Langen, Andreas:</t>
        </r>
        <r>
          <rPr>
            <sz val="9"/>
            <color indexed="81"/>
            <rFont val="Segoe UI"/>
            <family val="2"/>
          </rPr>
          <t xml:space="preserve">
ursprünglich nur bis 80 mm Gesamtlänge angelegt, aber Längenklasse ist bis 100 mm, deshalb selbe Artikel-Nr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<sst xmlns="http://schemas.openxmlformats.org/spreadsheetml/2006/main" count="5530" uniqueCount="2473">
  <si>
    <t>Spalte AC</t>
  </si>
  <si>
    <t>Projekt:</t>
  </si>
  <si>
    <t>Ausweise vorhanden?:</t>
  </si>
  <si>
    <t>PZ 72</t>
  </si>
  <si>
    <t>Auftragsnr. :</t>
  </si>
  <si>
    <t>Anzahl Blätter:</t>
  </si>
  <si>
    <t>PZ 85</t>
  </si>
  <si>
    <t>Besteller:</t>
  </si>
  <si>
    <t>erstellt von:</t>
  </si>
  <si>
    <t>PZ 88</t>
  </si>
  <si>
    <t>Formeln als Text. Zur besseren Lesbarketi farblich markiert:</t>
  </si>
  <si>
    <t>Tel. Nr.:</t>
  </si>
  <si>
    <t xml:space="preserve">Datum: </t>
  </si>
  <si>
    <t>PZ 92</t>
  </si>
  <si>
    <t>Email:</t>
  </si>
  <si>
    <t>Kundenfreigabe</t>
  </si>
  <si>
    <t>PZ 70</t>
  </si>
  <si>
    <t>Rot = muß geändert(Text: z.B. "PegaSys Office" zu "PegaSys Office Edelstahlinnenbeschlag" (o.ä.) oder mindestens auf Richtigkeit (Nummern) geprüft werden</t>
  </si>
  <si>
    <t>Technologie:</t>
  </si>
  <si>
    <t>* Hinweise beachten !</t>
  </si>
  <si>
    <t>RZ22-78</t>
  </si>
  <si>
    <t>Blau = nur für die Verständlichkeit. Meist Bezug auf die Spalten der Türenliste aus Kundensicht</t>
  </si>
  <si>
    <t>ausblenden</t>
  </si>
  <si>
    <t>RZ22-94</t>
  </si>
  <si>
    <t>Nr</t>
  </si>
  <si>
    <t>Anzahl</t>
  </si>
  <si>
    <t>Ebene</t>
  </si>
  <si>
    <t xml:space="preserve">Bezeichnung
Funktion
</t>
  </si>
  <si>
    <t>Typ</t>
  </si>
  <si>
    <t xml:space="preserve">Drückerrichtung </t>
  </si>
  <si>
    <t>PegaSys</t>
  </si>
  <si>
    <t>Tür-
stärke</t>
  </si>
  <si>
    <t>Drücker
vierkant*</t>
  </si>
  <si>
    <t>Schlüssel-lochung Außen</t>
  </si>
  <si>
    <t>Schlüssel-lochung Innen</t>
  </si>
  <si>
    <t xml:space="preserve">Abstand
mm
</t>
  </si>
  <si>
    <t xml:space="preserve">Aus-führung
</t>
  </si>
  <si>
    <t>Batterie-
fach</t>
  </si>
  <si>
    <t xml:space="preserve">Bohrung
Innen-
Beschlag </t>
  </si>
  <si>
    <t>Drücker
innen/ außen</t>
  </si>
  <si>
    <t>eZylinder
Typ</t>
  </si>
  <si>
    <t>eZylinder Ausführung</t>
  </si>
  <si>
    <t xml:space="preserve">Zylinder-
länge </t>
  </si>
  <si>
    <t>Bemerkungen</t>
  </si>
  <si>
    <t>E-Zylinder 3.1</t>
  </si>
  <si>
    <t>nicht benötigte Spalte ausblenden</t>
  </si>
  <si>
    <t>Office oder eVayo</t>
  </si>
  <si>
    <t>Spalte AB</t>
  </si>
  <si>
    <r>
      <t>WENN(E12="</t>
    </r>
    <r>
      <rPr>
        <sz val="10"/>
        <color indexed="10"/>
        <rFont val="Arial"/>
        <family val="2"/>
      </rPr>
      <t>PegaSys Office eVAYO</t>
    </r>
    <r>
      <rPr>
        <sz val="10"/>
        <rFont val="Arial"/>
        <family val="2"/>
      </rPr>
      <t>";"</t>
    </r>
    <r>
      <rPr>
        <sz val="10"/>
        <color indexed="10"/>
        <rFont val="Arial"/>
        <family val="2"/>
      </rPr>
      <t>303</t>
    </r>
    <r>
      <rPr>
        <sz val="10"/>
        <rFont val="Arial"/>
        <family val="2"/>
      </rPr>
      <t>";WENN(E12="</t>
    </r>
    <r>
      <rPr>
        <sz val="10"/>
        <color indexed="10"/>
        <rFont val="Arial"/>
        <family val="2"/>
      </rPr>
      <t>PegaSys Office</t>
    </r>
    <r>
      <rPr>
        <sz val="10"/>
        <rFont val="Arial"/>
        <family val="2"/>
      </rPr>
      <t>";"</t>
    </r>
    <r>
      <rPr>
        <sz val="10"/>
        <color indexed="10"/>
        <rFont val="Arial"/>
        <family val="2"/>
      </rPr>
      <t>302</t>
    </r>
    <r>
      <rPr>
        <sz val="10"/>
        <rFont val="Arial"/>
        <family val="2"/>
      </rPr>
      <t>";""))</t>
    </r>
  </si>
  <si>
    <r>
      <t xml:space="preserve">PegaSys Varianten </t>
    </r>
    <r>
      <rPr>
        <b/>
        <sz val="22"/>
        <color rgb="FFFF0000"/>
        <rFont val="Arial"/>
        <family val="2"/>
      </rPr>
      <t xml:space="preserve">*Achtung* </t>
    </r>
    <r>
      <rPr>
        <b/>
        <sz val="14"/>
        <color indexed="10"/>
        <rFont val="Arial"/>
        <family val="2"/>
      </rPr>
      <t xml:space="preserve">          </t>
    </r>
    <r>
      <rPr>
        <b/>
        <sz val="16"/>
        <color indexed="10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zuerst Technolgie auswählen</t>
    </r>
  </si>
  <si>
    <t>links</t>
  </si>
  <si>
    <t>rechts</t>
  </si>
  <si>
    <t xml:space="preserve">
TS in mm
</t>
  </si>
  <si>
    <r>
      <rPr>
        <b/>
        <sz val="9"/>
        <rFont val="Arial"/>
        <family val="2"/>
      </rPr>
      <t>Beschlag</t>
    </r>
    <r>
      <rPr>
        <b/>
        <sz val="10"/>
        <rFont val="Arial"/>
        <family val="2"/>
      </rPr>
      <t xml:space="preserve">          für: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Innen-bereich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Außen-bereich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 xml:space="preserve">
</t>
    </r>
  </si>
  <si>
    <t xml:space="preserve">
 integriert
abgesetzt / einrastend
abgesetzt / ver-schraubt
</t>
  </si>
  <si>
    <t>Rosetten
Ovalrosetten*
Kurzschild
Langschild
Langschild schmal
*zum Aufschrauben</t>
  </si>
  <si>
    <t>Comfort Knaufzylind. (Std.)
Halbzylinder
Antipanik-Zylinder</t>
  </si>
  <si>
    <t>eZylinder für
Innen-bereich/
Außen-bereich</t>
  </si>
  <si>
    <t>Reihenfolge Maße: 
außen-innen</t>
  </si>
  <si>
    <t>NB-Artikel-Nr</t>
  </si>
  <si>
    <t>IF Art.-Nr.</t>
  </si>
  <si>
    <t>SV Art.-Nr</t>
  </si>
  <si>
    <t>Länge</t>
  </si>
  <si>
    <t>Mifare/Legic</t>
  </si>
  <si>
    <t>Optionen 2-4</t>
  </si>
  <si>
    <t>OSS</t>
  </si>
  <si>
    <t>Varianten-spezifikation</t>
  </si>
  <si>
    <t>Spalte AE (Verkettung)</t>
  </si>
  <si>
    <t>Spalte AI (Vierkant OHNE Feuerschutz)</t>
  </si>
  <si>
    <t>Spalte AI (Verkettung)</t>
  </si>
  <si>
    <t>Spalte AI (9mm Vierkant MIT Feuerschutz)</t>
  </si>
  <si>
    <t>Mifare/ Legic in Abhängigkeit von Office bzw. eVayo und neu Office / Edelstahlinnenbeschlag (eVayo noch nicht)</t>
  </si>
  <si>
    <r>
      <t>WENN(UND($E$8="</t>
    </r>
    <r>
      <rPr>
        <sz val="10"/>
        <color indexed="40"/>
        <rFont val="Arial"/>
        <family val="2"/>
      </rPr>
      <t>Mifare</t>
    </r>
    <r>
      <rPr>
        <sz val="10"/>
        <rFont val="Arial"/>
        <family val="2"/>
      </rPr>
      <t>";E12="</t>
    </r>
    <r>
      <rPr>
        <sz val="10"/>
        <color indexed="10"/>
        <rFont val="Arial"/>
        <family val="2"/>
      </rPr>
      <t>PegaSys Office</t>
    </r>
    <r>
      <rPr>
        <sz val="10"/>
        <rFont val="Arial"/>
        <family val="2"/>
      </rPr>
      <t>";F12="</t>
    </r>
    <r>
      <rPr>
        <b/>
        <sz val="10"/>
        <rFont val="Arial"/>
        <family val="2"/>
      </rPr>
      <t>Edelstah</t>
    </r>
    <r>
      <rPr>
        <sz val="10"/>
        <rFont val="Arial"/>
        <family val="2"/>
      </rPr>
      <t>l");"</t>
    </r>
    <r>
      <rPr>
        <sz val="10"/>
        <color indexed="10"/>
        <rFont val="Arial"/>
        <family val="2"/>
      </rPr>
      <t>6</t>
    </r>
    <r>
      <rPr>
        <sz val="10"/>
        <rFont val="Arial"/>
        <family val="2"/>
      </rPr>
      <t>";WENN(UND($E$8="</t>
    </r>
    <r>
      <rPr>
        <sz val="10"/>
        <color indexed="40"/>
        <rFont val="Arial"/>
        <family val="2"/>
      </rPr>
      <t>Legi</t>
    </r>
    <r>
      <rPr>
        <sz val="10"/>
        <rFont val="Arial"/>
        <family val="2"/>
      </rPr>
      <t>c";E12="</t>
    </r>
    <r>
      <rPr>
        <sz val="10"/>
        <color indexed="10"/>
        <rFont val="Arial"/>
        <family val="2"/>
      </rPr>
      <t>PegaSys Office</t>
    </r>
    <r>
      <rPr>
        <sz val="10"/>
        <rFont val="Arial"/>
        <family val="2"/>
      </rPr>
      <t>";F12="</t>
    </r>
    <r>
      <rPr>
        <b/>
        <sz val="10"/>
        <rFont val="Arial"/>
        <family val="2"/>
      </rPr>
      <t>Edelstahl</t>
    </r>
    <r>
      <rPr>
        <sz val="10"/>
        <rFont val="Arial"/>
        <family val="2"/>
      </rPr>
      <t>");"</t>
    </r>
    <r>
      <rPr>
        <sz val="10"/>
        <color indexed="10"/>
        <rFont val="Arial"/>
        <family val="2"/>
      </rPr>
      <t>7</t>
    </r>
    <r>
      <rPr>
        <sz val="10"/>
        <rFont val="Arial"/>
        <family val="2"/>
      </rPr>
      <t>";WENN(UND($E$8="</t>
    </r>
    <r>
      <rPr>
        <sz val="10"/>
        <color indexed="40"/>
        <rFont val="Arial"/>
        <family val="2"/>
      </rPr>
      <t>Mifare</t>
    </r>
    <r>
      <rPr>
        <sz val="10"/>
        <rFont val="Arial"/>
        <family val="2"/>
      </rPr>
      <t>";E12="</t>
    </r>
    <r>
      <rPr>
        <sz val="10"/>
        <color indexed="10"/>
        <rFont val="Arial"/>
        <family val="2"/>
      </rPr>
      <t>PegaSys Office eVAYO</t>
    </r>
    <r>
      <rPr>
        <sz val="10"/>
        <rFont val="Arial"/>
        <family val="2"/>
      </rPr>
      <t>");"</t>
    </r>
    <r>
      <rPr>
        <sz val="10"/>
        <color indexed="10"/>
        <rFont val="Arial"/>
        <family val="2"/>
      </rPr>
      <t>1</t>
    </r>
    <r>
      <rPr>
        <sz val="10"/>
        <rFont val="Arial"/>
        <family val="2"/>
      </rPr>
      <t>";WENN(UND($E$8="</t>
    </r>
    <r>
      <rPr>
        <sz val="10"/>
        <color indexed="40"/>
        <rFont val="Arial"/>
        <family val="2"/>
      </rPr>
      <t>Legic</t>
    </r>
    <r>
      <rPr>
        <sz val="10"/>
        <rFont val="Arial"/>
        <family val="2"/>
      </rPr>
      <t>";E12="</t>
    </r>
    <r>
      <rPr>
        <sz val="10"/>
        <color indexed="10"/>
        <rFont val="Arial"/>
        <family val="2"/>
      </rPr>
      <t>PegaSys Office</t>
    </r>
    <r>
      <rPr>
        <sz val="10"/>
        <rFont val="Arial"/>
        <family val="2"/>
      </rPr>
      <t>");"</t>
    </r>
    <r>
      <rPr>
        <sz val="10"/>
        <color indexed="10"/>
        <rFont val="Arial"/>
        <family val="2"/>
      </rPr>
      <t>2</t>
    </r>
    <r>
      <rPr>
        <sz val="10"/>
        <rFont val="Arial"/>
        <family val="2"/>
      </rPr>
      <t>";WENN(UND($E$8="</t>
    </r>
    <r>
      <rPr>
        <sz val="10"/>
        <color indexed="40"/>
        <rFont val="Arial"/>
        <family val="2"/>
      </rPr>
      <t>Legic</t>
    </r>
    <r>
      <rPr>
        <sz val="10"/>
        <rFont val="Arial"/>
        <family val="2"/>
      </rPr>
      <t>";E12="</t>
    </r>
    <r>
      <rPr>
        <sz val="10"/>
        <color indexed="10"/>
        <rFont val="Arial"/>
        <family val="2"/>
      </rPr>
      <t>PegaSys Office eVAYO</t>
    </r>
    <r>
      <rPr>
        <sz val="10"/>
        <rFont val="Arial"/>
        <family val="2"/>
      </rPr>
      <t>";F12="</t>
    </r>
    <r>
      <rPr>
        <b/>
        <sz val="10"/>
        <rFont val="Arial"/>
        <family val="2"/>
      </rPr>
      <t>Glas (Aufpreis)</t>
    </r>
    <r>
      <rPr>
        <sz val="10"/>
        <rFont val="Arial"/>
        <family val="2"/>
      </rPr>
      <t>");"</t>
    </r>
    <r>
      <rPr>
        <sz val="10"/>
        <color indexed="10"/>
        <rFont val="Arial"/>
        <family val="2"/>
      </rPr>
      <t>2</t>
    </r>
    <r>
      <rPr>
        <sz val="10"/>
        <rFont val="Arial"/>
        <family val="2"/>
      </rPr>
      <t>";WENN(UND($E$8="</t>
    </r>
    <r>
      <rPr>
        <sz val="10"/>
        <color indexed="40"/>
        <rFont val="Arial"/>
        <family val="2"/>
      </rPr>
      <t>Mifare</t>
    </r>
    <r>
      <rPr>
        <sz val="10"/>
        <rFont val="Arial"/>
        <family val="2"/>
      </rPr>
      <t>";E12="</t>
    </r>
    <r>
      <rPr>
        <sz val="10"/>
        <color indexed="10"/>
        <rFont val="Arial"/>
        <family val="2"/>
      </rPr>
      <t>PegaSys Office</t>
    </r>
    <r>
      <rPr>
        <sz val="10"/>
        <rFont val="Arial"/>
        <family val="2"/>
      </rPr>
      <t>";F12="</t>
    </r>
    <r>
      <rPr>
        <b/>
        <sz val="10"/>
        <rFont val="Arial"/>
        <family val="2"/>
      </rPr>
      <t>Glas (Aufpreis)"</t>
    </r>
    <r>
      <rPr>
        <sz val="10"/>
        <rFont val="Arial"/>
        <family val="2"/>
      </rPr>
      <t>);"</t>
    </r>
    <r>
      <rPr>
        <sz val="10"/>
        <color indexed="10"/>
        <rFont val="Arial"/>
        <family val="2"/>
      </rPr>
      <t>1</t>
    </r>
    <r>
      <rPr>
        <sz val="10"/>
        <rFont val="Arial"/>
        <family val="2"/>
      </rPr>
      <t>";""))))))</t>
    </r>
  </si>
  <si>
    <t>Spalte AF</t>
  </si>
  <si>
    <t>Namen in Formel</t>
  </si>
  <si>
    <t>verkettet</t>
  </si>
  <si>
    <t>Feuerschutz/Zylinderabdeckung (Spalte M, O, Q)</t>
  </si>
  <si>
    <t>Spalte AD</t>
  </si>
  <si>
    <r>
      <t>WENN(Q12="</t>
    </r>
    <r>
      <rPr>
        <sz val="10"/>
        <color indexed="40"/>
        <rFont val="Arial"/>
        <family val="2"/>
      </rPr>
      <t>Blind</t>
    </r>
    <r>
      <rPr>
        <sz val="10"/>
        <rFont val="Arial"/>
        <family val="2"/>
      </rPr>
      <t>";"</t>
    </r>
    <r>
      <rPr>
        <sz val="10"/>
        <color indexed="10"/>
        <rFont val="Arial"/>
        <family val="2"/>
      </rPr>
      <t>3</t>
    </r>
    <r>
      <rPr>
        <sz val="10"/>
        <rFont val="Arial"/>
        <family val="2"/>
      </rPr>
      <t>";WENN(UND(M12="</t>
    </r>
    <r>
      <rPr>
        <sz val="10"/>
        <color indexed="40"/>
        <rFont val="Arial"/>
        <family val="2"/>
      </rPr>
      <t>Nein</t>
    </r>
    <r>
      <rPr>
        <sz val="10"/>
        <rFont val="Arial"/>
        <family val="2"/>
      </rPr>
      <t>";O12="</t>
    </r>
    <r>
      <rPr>
        <sz val="10"/>
        <color indexed="40"/>
        <rFont val="Arial"/>
        <family val="2"/>
      </rPr>
      <t>Blind</t>
    </r>
    <r>
      <rPr>
        <sz val="10"/>
        <rFont val="Arial"/>
        <family val="2"/>
      </rPr>
      <t>");"</t>
    </r>
    <r>
      <rPr>
        <sz val="10"/>
        <color indexed="10"/>
        <rFont val="Arial"/>
        <family val="2"/>
      </rPr>
      <t>1</t>
    </r>
    <r>
      <rPr>
        <sz val="10"/>
        <rFont val="Arial"/>
        <family val="2"/>
      </rPr>
      <t>";WENN(UND(M12="</t>
    </r>
    <r>
      <rPr>
        <sz val="10"/>
        <color indexed="40"/>
        <rFont val="Arial"/>
        <family val="2"/>
      </rPr>
      <t>nein</t>
    </r>
    <r>
      <rPr>
        <sz val="10"/>
        <rFont val="Arial"/>
        <family val="2"/>
      </rPr>
      <t>";O12="</t>
    </r>
    <r>
      <rPr>
        <sz val="10"/>
        <color indexed="40"/>
        <rFont val="Arial"/>
        <family val="2"/>
      </rPr>
      <t>Zylinderabdeckung</t>
    </r>
    <r>
      <rPr>
        <sz val="10"/>
        <rFont val="Arial"/>
        <family val="2"/>
      </rPr>
      <t>");"</t>
    </r>
    <r>
      <rPr>
        <sz val="10"/>
        <color indexed="10"/>
        <rFont val="Arial"/>
        <family val="2"/>
      </rPr>
      <t>2</t>
    </r>
    <r>
      <rPr>
        <sz val="10"/>
        <rFont val="Arial"/>
        <family val="2"/>
      </rPr>
      <t>";WENN(ISTFEHLER(SVERWEIS(Q12;$AK$3:$AL$9;2;FALSCH));"";(SVERWEIS(Q12;$AK$3:$AL$9;2;FALSCH))))))</t>
    </r>
  </si>
  <si>
    <t>Drückervariante</t>
  </si>
  <si>
    <t>Spalte AE</t>
  </si>
  <si>
    <r>
      <t>WENN(U12=</t>
    </r>
    <r>
      <rPr>
        <sz val="10"/>
        <color indexed="40"/>
        <rFont val="Arial"/>
        <family val="2"/>
      </rPr>
      <t>291</t>
    </r>
    <r>
      <rPr>
        <sz val="10"/>
        <rFont val="Arial"/>
        <family val="2"/>
      </rPr>
      <t>;"</t>
    </r>
    <r>
      <rPr>
        <sz val="10"/>
        <color indexed="10"/>
        <rFont val="Arial"/>
        <family val="2"/>
      </rPr>
      <t>1</t>
    </r>
    <r>
      <rPr>
        <sz val="10"/>
        <rFont val="Arial"/>
        <family val="2"/>
      </rPr>
      <t>";WENN(U12=</t>
    </r>
    <r>
      <rPr>
        <sz val="10"/>
        <color indexed="40"/>
        <rFont val="Arial"/>
        <family val="2"/>
      </rPr>
      <t>281</t>
    </r>
    <r>
      <rPr>
        <sz val="10"/>
        <rFont val="Arial"/>
        <family val="2"/>
      </rPr>
      <t>;"</t>
    </r>
    <r>
      <rPr>
        <sz val="10"/>
        <color indexed="10"/>
        <rFont val="Arial"/>
        <family val="2"/>
      </rPr>
      <t>2</t>
    </r>
    <r>
      <rPr>
        <sz val="10"/>
        <rFont val="Arial"/>
        <family val="2"/>
      </rPr>
      <t>";WENN(U12=</t>
    </r>
    <r>
      <rPr>
        <sz val="10"/>
        <color indexed="40"/>
        <rFont val="Arial"/>
        <family val="2"/>
      </rPr>
      <t>1292</t>
    </r>
    <r>
      <rPr>
        <sz val="10"/>
        <rFont val="Arial"/>
        <family val="2"/>
      </rPr>
      <t>;"</t>
    </r>
    <r>
      <rPr>
        <sz val="10"/>
        <color indexed="10"/>
        <rFont val="Arial"/>
        <family val="2"/>
      </rPr>
      <t>3</t>
    </r>
    <r>
      <rPr>
        <sz val="10"/>
        <rFont val="Arial"/>
        <family val="2"/>
      </rPr>
      <t>";WENN(U12=</t>
    </r>
    <r>
      <rPr>
        <sz val="10"/>
        <color indexed="40"/>
        <rFont val="Arial"/>
        <family val="2"/>
      </rPr>
      <t>1282</t>
    </r>
    <r>
      <rPr>
        <sz val="10"/>
        <rFont val="Arial"/>
        <family val="2"/>
      </rPr>
      <t>;"</t>
    </r>
    <r>
      <rPr>
        <sz val="10"/>
        <color indexed="10"/>
        <rFont val="Arial"/>
        <family val="2"/>
      </rPr>
      <t>4</t>
    </r>
    <r>
      <rPr>
        <sz val="10"/>
        <rFont val="Arial"/>
        <family val="2"/>
      </rPr>
      <t>";""))))</t>
    </r>
  </si>
  <si>
    <t>38-42</t>
  </si>
  <si>
    <t>Glas (Aufpreis)</t>
  </si>
  <si>
    <t>3019 001 000</t>
  </si>
  <si>
    <t>ja</t>
  </si>
  <si>
    <t>3019 081 000</t>
  </si>
  <si>
    <t>links/rechts &amp; Vierkanstärke (achtung m. Verkettungsfunktion im M12)</t>
  </si>
  <si>
    <t>WENN(ISTFEHLER(SVERWEIS(AM12;$AQ$14:$AR$23;2;FALSCH));"";SVERWEIS(AM12;$AQ$14:$AR$23;2;FALSCH))</t>
  </si>
  <si>
    <t>3019 021 000</t>
  </si>
  <si>
    <t>43-47</t>
  </si>
  <si>
    <t>3019 082 000</t>
  </si>
  <si>
    <t>Schwarz/weiß</t>
  </si>
  <si>
    <t>Spalte AG</t>
  </si>
  <si>
    <r>
      <t>WENN(I12="</t>
    </r>
    <r>
      <rPr>
        <sz val="10"/>
        <color indexed="40"/>
        <rFont val="Arial"/>
        <family val="2"/>
      </rPr>
      <t>Office weiß</t>
    </r>
    <r>
      <rPr>
        <sz val="10"/>
        <rFont val="Arial"/>
        <family val="2"/>
      </rPr>
      <t>";"</t>
    </r>
    <r>
      <rPr>
        <sz val="10"/>
        <color indexed="10"/>
        <rFont val="Arial"/>
        <family val="2"/>
      </rPr>
      <t>172</t>
    </r>
    <r>
      <rPr>
        <sz val="10"/>
        <rFont val="Arial"/>
        <family val="2"/>
      </rPr>
      <t>";WENN(I12="</t>
    </r>
    <r>
      <rPr>
        <sz val="10"/>
        <color indexed="40"/>
        <rFont val="Arial"/>
        <family val="2"/>
      </rPr>
      <t>Office schwarz</t>
    </r>
    <r>
      <rPr>
        <sz val="10"/>
        <rFont val="Arial"/>
        <family val="2"/>
      </rPr>
      <t>";"</t>
    </r>
    <r>
      <rPr>
        <sz val="10"/>
        <color indexed="10"/>
        <rFont val="Arial"/>
        <family val="2"/>
      </rPr>
      <t>171</t>
    </r>
    <r>
      <rPr>
        <sz val="10"/>
        <rFont val="Arial"/>
        <family val="2"/>
      </rPr>
      <t>";""))</t>
    </r>
  </si>
  <si>
    <t xml:space="preserve"> </t>
  </si>
  <si>
    <t>3019 041 000</t>
  </si>
  <si>
    <t>48-52</t>
  </si>
  <si>
    <t>3019 083 000</t>
  </si>
  <si>
    <t xml:space="preserve"> ---</t>
  </si>
  <si>
    <t>Spalte AH</t>
  </si>
  <si>
    <t xml:space="preserve"> - leer - </t>
  </si>
  <si>
    <t>3019 061 000</t>
  </si>
  <si>
    <t>53-57</t>
  </si>
  <si>
    <t>3019 084 000</t>
  </si>
  <si>
    <t>Feuerschutz mit 9mm Vierkant als Spezialfall für Vierkant-Varianten</t>
  </si>
  <si>
    <t>Spalte AJ</t>
  </si>
  <si>
    <r>
      <t>WENN(UND(E12="</t>
    </r>
    <r>
      <rPr>
        <sz val="10"/>
        <color indexed="10"/>
        <rFont val="Arial"/>
        <family val="2"/>
      </rPr>
      <t>PegaSys Office</t>
    </r>
    <r>
      <rPr>
        <sz val="10"/>
        <rFont val="Arial"/>
        <family val="2"/>
      </rPr>
      <t>";M12="</t>
    </r>
    <r>
      <rPr>
        <sz val="10"/>
        <color indexed="30"/>
        <rFont val="Arial"/>
        <family val="2"/>
      </rPr>
      <t>ja</t>
    </r>
    <r>
      <rPr>
        <sz val="10"/>
        <rFont val="Arial"/>
        <family val="2"/>
      </rPr>
      <t>";N12=</t>
    </r>
    <r>
      <rPr>
        <sz val="10"/>
        <color indexed="40"/>
        <rFont val="Arial"/>
        <family val="2"/>
      </rPr>
      <t>9</t>
    </r>
    <r>
      <rPr>
        <sz val="10"/>
        <rFont val="Arial"/>
        <family val="2"/>
      </rPr>
      <t>);SVERWEIS(AZ12;$BD$14:$BE$24;2;FALSCH);WENN(UND(E12="</t>
    </r>
    <r>
      <rPr>
        <sz val="10"/>
        <color indexed="10"/>
        <rFont val="Arial"/>
        <family val="2"/>
      </rPr>
      <t>PegaSys Office eVAYO</t>
    </r>
    <r>
      <rPr>
        <sz val="10"/>
        <rFont val="Arial"/>
        <family val="2"/>
      </rPr>
      <t>";M12="</t>
    </r>
    <r>
      <rPr>
        <sz val="10"/>
        <color indexed="40"/>
        <rFont val="Arial"/>
        <family val="2"/>
      </rPr>
      <t>ja</t>
    </r>
    <r>
      <rPr>
        <sz val="10"/>
        <rFont val="Arial"/>
        <family val="2"/>
      </rPr>
      <t>";N12=</t>
    </r>
    <r>
      <rPr>
        <sz val="10"/>
        <color indexed="40"/>
        <rFont val="Arial"/>
        <family val="2"/>
      </rPr>
      <t>9</t>
    </r>
    <r>
      <rPr>
        <sz val="10"/>
        <rFont val="Arial"/>
        <family val="2"/>
      </rPr>
      <t>);SVERWEIS(AZ12;$BD$14:$BE$24;2;FALSCH);SVERWEIS(AT12;$AW$14:$AX$67;2;FALSCH)))</t>
    </r>
  </si>
  <si>
    <t>3019 101 000</t>
  </si>
  <si>
    <t>58-62</t>
  </si>
  <si>
    <t>3019 085 000</t>
  </si>
  <si>
    <t>3019 002 000</t>
  </si>
  <si>
    <t>63-67</t>
  </si>
  <si>
    <t>3019 086 000</t>
  </si>
  <si>
    <t>Türstärke</t>
  </si>
  <si>
    <t>Spalte L</t>
  </si>
  <si>
    <t>WENN(UND($E12="PegaSys Office";$F12="Edelstahl");Türstärke_Edelstahl;WENN(UND($E12="PegaSys Office";$F12="Glas (Aufpreis)");Türstärke;WENN($E12="PegaSys Office eVayo";Türstärke;Türstärke_Standard)))</t>
  </si>
  <si>
    <t>3019 022 000</t>
  </si>
  <si>
    <t>68-72</t>
  </si>
  <si>
    <t>3019 087 000</t>
  </si>
  <si>
    <t>3019 042 000</t>
  </si>
  <si>
    <t>73-77</t>
  </si>
  <si>
    <t>3019 088 000</t>
  </si>
  <si>
    <t>3019 062 000</t>
  </si>
  <si>
    <t>78-82</t>
  </si>
  <si>
    <t>3019 089 000</t>
  </si>
  <si>
    <t>Drücker</t>
  </si>
  <si>
    <t>Spalte U</t>
  </si>
  <si>
    <t>3019 102 000</t>
  </si>
  <si>
    <t>83-87</t>
  </si>
  <si>
    <t>3019 090 000</t>
  </si>
  <si>
    <t>neue Formel (Nicolai) incl. Swiss Round:</t>
  </si>
  <si>
    <t>3019 003 000</t>
  </si>
  <si>
    <t>88-92</t>
  </si>
  <si>
    <t>3019 091 000</t>
  </si>
  <si>
    <t>Spalte T</t>
  </si>
  <si>
    <t>WENN(UND($I12="S 2.1 schmal";TEIL($Q12;1;2)="RZ");A_6;WENN(UND($I12="B 2.1 breit";TEIL($Q12;1;2)="RZ");A_5;A_2))+WENN(ODER($I12="Office weiß";$I12="Office schwarz");A_4;WENN(ODER($I12="S 2.1 Back to Back";$I12="B 2.1 Back to Back";UND($I12="B 2.1 breit";$Q12=92));A_3;A_2))+WENN($I12="S 2.1 schmal";A_1)</t>
  </si>
  <si>
    <t>338 Zeichen inkl. Leerzeichen</t>
  </si>
  <si>
    <t>3019 023 000</t>
  </si>
  <si>
    <t>39-43</t>
  </si>
  <si>
    <t>Edelstahl</t>
  </si>
  <si>
    <t>3019281 000</t>
  </si>
  <si>
    <t>3019 043 000</t>
  </si>
  <si>
    <t>44-48</t>
  </si>
  <si>
    <t>3019282 000</t>
  </si>
  <si>
    <t>WENN(UND($I12="S 2.1 schmal";TEIL($Q12;1;2)="RZ");A_6;WENN(UND($I12="B 2.1 breit";TEIL($Q12;1;2)="RZ");A_5;A_2))+WENN(TEIL($I12;1;6)=“Office“;A_4;WENN(ODER(TEIL($I12;7;4)=“Back“;UND($I12="B 2.1 breit";$Q12=92));A_3;A_2))+WENN($I12="S 2.1 schmal";A_1)</t>
  </si>
  <si>
    <t>3019 063000</t>
  </si>
  <si>
    <t>49-53</t>
  </si>
  <si>
    <t>3019283 000</t>
  </si>
  <si>
    <t>gekürzt:</t>
  </si>
  <si>
    <t>Datenüberprüfung</t>
  </si>
  <si>
    <t>3019 103 000</t>
  </si>
  <si>
    <t>54-58</t>
  </si>
  <si>
    <t>3019284 000</t>
  </si>
  <si>
    <t>Ovalrosetten</t>
  </si>
  <si>
    <t>WENN(UND($I12="S 2.1 schmal";TEIL($Q12;1;2)="RZ");A_6;A_2);WENN(UND($I12="B 2.1 breit";TEIL($Q12;1;2)="RZ");A_5;A_2);WENN($F12=“Edelstahl“;A_4;A_2);WENN(ODER(TEIL($I12;7;4)=“Back“;UND($I12="B 2.1 breit";$Q12="92"));A_3;A_2);WENN($I12="S 2.1 schmal";A_1;A_2)</t>
  </si>
  <si>
    <t>Nicht OK: Fehlermeldung "Der angegebenenbenannte  Bereich wurde nicht gefunden" bei Eingabe</t>
  </si>
  <si>
    <t>3019 004 000</t>
  </si>
  <si>
    <t>59-63</t>
  </si>
  <si>
    <t>3019285 000</t>
  </si>
  <si>
    <t>Rosetten</t>
  </si>
  <si>
    <t>3019 024 000</t>
  </si>
  <si>
    <t>64-68</t>
  </si>
  <si>
    <t>3019286 000</t>
  </si>
  <si>
    <t>WENN(UND($I12="S 2.1 schmal";TEIL($Q12;1;2)="RZ");A_6;WENN(UND($I12="B 2.1 breit";TEIL($Q12;1;2)="RZ");A_5;WENN(TEIL($F12;1;4)="Edel";A_4;WENN(ODER(TEIL($I12;7;4)="Back";UND($I12="B 2.1 breit";$Q12=92));A_3;WENN($I12="S 2.1 schmal";A_1;A_2)))))</t>
  </si>
  <si>
    <t>mit Fallunterscheidung</t>
  </si>
  <si>
    <t>OK</t>
  </si>
  <si>
    <t>3019 044 000</t>
  </si>
  <si>
    <t>69-73</t>
  </si>
  <si>
    <t>3019287 000</t>
  </si>
  <si>
    <t>Langschild schmal</t>
  </si>
  <si>
    <t>WENN(UND(TEIL($I12;1;5)="S 2.1";TEIL($Q12;1;2)="RZ");A_6;WENN(UND(TEIL($I12;1;5)="B 2.1";TEIL($Q12;1;2)="RZ");A_5;WENN(TEIL($F12;1;4)="Edel";A_4;WENN(TEIL($I12;1;5)="S 2.1";A_1;A_2))))</t>
  </si>
  <si>
    <t>aktuelle Formel: Fallunterscheidung Back-to-Back rausgenommen</t>
  </si>
  <si>
    <t>3019 064 000</t>
  </si>
  <si>
    <t>74-78</t>
  </si>
  <si>
    <t>3019288 000</t>
  </si>
  <si>
    <t>Rosette RZ72 Abst. 6,5</t>
  </si>
  <si>
    <t>jeder Ausdruck einzeln:</t>
  </si>
  <si>
    <t>3019 104 000</t>
  </si>
  <si>
    <t>79-83</t>
  </si>
  <si>
    <t>3019289 000</t>
  </si>
  <si>
    <t>Ovalrosette RZ72 Abst. 6,5</t>
  </si>
  <si>
    <t>3019 025 000</t>
  </si>
  <si>
    <t>84-88</t>
  </si>
  <si>
    <t>3019290 000</t>
  </si>
  <si>
    <t>3019 045 000</t>
  </si>
  <si>
    <t>89-93</t>
  </si>
  <si>
    <t>3019291 000</t>
  </si>
  <si>
    <t>WENN(UND($I12="B 2.1 breit";TEIL($Q12;1;2)="RZ");A_5;A_2)</t>
  </si>
  <si>
    <t>ok, aber vorsicht mit Fehlermeldung "Angegebener Bereich nicht gefunden" dann Formel neu mit Snytax-Unterstützung schreiben (unverändert)</t>
  </si>
  <si>
    <t>3019 065 000</t>
  </si>
  <si>
    <t>94-98</t>
  </si>
  <si>
    <t>3019292 000</t>
  </si>
  <si>
    <t>3019 105 000</t>
  </si>
  <si>
    <t>99-103</t>
  </si>
  <si>
    <t>3019293 000</t>
  </si>
  <si>
    <t>WENN(TEIL($I12;1;6)="Office";A_4;A_2)</t>
  </si>
  <si>
    <t>3019 006 000</t>
  </si>
  <si>
    <t>3019 026 000</t>
  </si>
  <si>
    <t>WENN(ODER(TEIL($I12;7;4)="Back";UND($I12="B 2.1 breit";$Q12=92));A_3;A_2)</t>
  </si>
  <si>
    <t>Ok --&gt; Frage kolidiert das nicht mit dem ersten Ausdruck "WENN(UND($I12="S 2.1 schmal";TEIL($Q12;1;2)="RZ");A_6;A_2)" ? S2.1 als einzelnes Merkmal und einmal in Kombination mit "RZ"</t>
  </si>
  <si>
    <t>3019 046 000</t>
  </si>
  <si>
    <t>3019 066 000</t>
  </si>
  <si>
    <t>WENN($I12="S 2.1 schmal";A_1;A_2)</t>
  </si>
  <si>
    <t>3019 106 000</t>
  </si>
  <si>
    <t>3019 007 000</t>
  </si>
  <si>
    <t>3019 027 000</t>
  </si>
  <si>
    <t>Spalte Q</t>
  </si>
  <si>
    <t>3019 047 000</t>
  </si>
  <si>
    <t>3019 067 000</t>
  </si>
  <si>
    <t>Spalte A</t>
  </si>
  <si>
    <t>WENN($E$8="TeachInLegic";TeachInLegic;WENN($E$8="TeachInMifare";TeachInMifare;WENN($E$8="Hitag";Hitag;WENN(TEIL($E$8;1;6)="Mifare";Mifare_Legic;WENN(TEIL($E$8;1;5)="Legic";Mifare_Legic;WENN($E$8="Pincode";Pincode;""))))))</t>
  </si>
  <si>
    <t>3019 107 000</t>
  </si>
  <si>
    <t>3019 008 000</t>
  </si>
  <si>
    <t>3019 028 000</t>
  </si>
  <si>
    <t>3019 048 000</t>
  </si>
  <si>
    <t>3019 068 000</t>
  </si>
  <si>
    <t>3019 108 000</t>
  </si>
  <si>
    <t>3019 009 000</t>
  </si>
  <si>
    <t>3019 029 000</t>
  </si>
  <si>
    <t>3019 049 000</t>
  </si>
  <si>
    <t>3019 069 000</t>
  </si>
  <si>
    <t>3019 109 000</t>
  </si>
  <si>
    <t>3019 010 000</t>
  </si>
  <si>
    <t>3019 030 000</t>
  </si>
  <si>
    <t>3019 050 000</t>
  </si>
  <si>
    <t>3019 070 000</t>
  </si>
  <si>
    <t>3019 110 000</t>
  </si>
  <si>
    <t>3019 011 000</t>
  </si>
  <si>
    <t>3019 031 000</t>
  </si>
  <si>
    <t>3019 051 000</t>
  </si>
  <si>
    <t>3019 071 000</t>
  </si>
  <si>
    <t>3019 111 000</t>
  </si>
  <si>
    <t>3019201 000</t>
  </si>
  <si>
    <t>3019221 000</t>
  </si>
  <si>
    <t>3019241 000</t>
  </si>
  <si>
    <t>3019261 000</t>
  </si>
  <si>
    <t>3019301 000</t>
  </si>
  <si>
    <t>3019202 000</t>
  </si>
  <si>
    <t>3019222 000</t>
  </si>
  <si>
    <t>3019242 000</t>
  </si>
  <si>
    <t>3019262 000</t>
  </si>
  <si>
    <t>3019302 000</t>
  </si>
  <si>
    <t>3019203 000</t>
  </si>
  <si>
    <t>3019223 000</t>
  </si>
  <si>
    <t>3019243 000</t>
  </si>
  <si>
    <t>3019263 000</t>
  </si>
  <si>
    <t>3019303 000</t>
  </si>
  <si>
    <t>3019204 000</t>
  </si>
  <si>
    <t>3019224 000</t>
  </si>
  <si>
    <t>3019244 000</t>
  </si>
  <si>
    <t>3019264 000</t>
  </si>
  <si>
    <t>3019304 000</t>
  </si>
  <si>
    <t>3019225 000</t>
  </si>
  <si>
    <t>3019245 000</t>
  </si>
  <si>
    <t>3019265 000</t>
  </si>
  <si>
    <t>3019305 000</t>
  </si>
  <si>
    <t>3019206 000</t>
  </si>
  <si>
    <t>3019226 000</t>
  </si>
  <si>
    <t>3019246 000</t>
  </si>
  <si>
    <t>3019266 000</t>
  </si>
  <si>
    <t>3019306 000</t>
  </si>
  <si>
    <t>3019207 000</t>
  </si>
  <si>
    <t>3019227 000</t>
  </si>
  <si>
    <t>3019247 000</t>
  </si>
  <si>
    <t>3019267 000</t>
  </si>
  <si>
    <t>3019307 000</t>
  </si>
  <si>
    <t>3019208 000</t>
  </si>
  <si>
    <t>3019228 000</t>
  </si>
  <si>
    <t>3019248 000</t>
  </si>
  <si>
    <t>3019268 000</t>
  </si>
  <si>
    <t>3019308 000</t>
  </si>
  <si>
    <t>3019209 000</t>
  </si>
  <si>
    <t>3019229 000</t>
  </si>
  <si>
    <t>3019249 000</t>
  </si>
  <si>
    <t>3019269 000</t>
  </si>
  <si>
    <t>3019309 000</t>
  </si>
  <si>
    <t>3019210 000</t>
  </si>
  <si>
    <t>3019230 000</t>
  </si>
  <si>
    <t>3019250 000</t>
  </si>
  <si>
    <t>3019270 000</t>
  </si>
  <si>
    <t>3019310 000</t>
  </si>
  <si>
    <t>3019211 000</t>
  </si>
  <si>
    <t>3019231 000</t>
  </si>
  <si>
    <t>3019251 000</t>
  </si>
  <si>
    <t>3019271 000</t>
  </si>
  <si>
    <t>3019311 000</t>
  </si>
  <si>
    <t>PegaSys 3.1 E-Zylinder - Summierung nach Artikel-Nr.</t>
  </si>
  <si>
    <t>Stand 11.2020</t>
  </si>
  <si>
    <t>Summe auf diesem Summenblatt</t>
  </si>
  <si>
    <t>Prüfsumme 3.1 Zylinder aus Türenliste</t>
  </si>
  <si>
    <t>Variantenspezifikation für Vertriebsinnendienst</t>
  </si>
  <si>
    <t>Kurzbeschreibung</t>
  </si>
  <si>
    <t>Gesamtmenge 
Türenliste EK</t>
  </si>
  <si>
    <t>Gesamtmenge Türenliste VK</t>
  </si>
  <si>
    <t>Montage-Anleitung, Sicherheitshinweise AP:</t>
  </si>
  <si>
    <t>filtern &lt;&gt;0</t>
  </si>
  <si>
    <t>ZS40.990530</t>
  </si>
  <si>
    <t>Montageanleitung, Europrofil-Zylinder</t>
  </si>
  <si>
    <t>muß mitgebucht werden Bestellung (FOC)</t>
  </si>
  <si>
    <t>ZS40.990531</t>
  </si>
  <si>
    <t>Sicherheitshinweise AP2-Schließzylinder</t>
  </si>
  <si>
    <t>MIFARE - Comfort-Zylinder Std. (Indoor)</t>
  </si>
  <si>
    <t>.</t>
  </si>
  <si>
    <t>E-Zyl. Peg 31, Mifare 30-30</t>
  </si>
  <si>
    <t xml:space="preserve">3051101000 </t>
  </si>
  <si>
    <t>E-Zyl. Peg 31, Mifare 30-35</t>
  </si>
  <si>
    <t>3051102000</t>
  </si>
  <si>
    <t>E-Zyl. Peg 31, Mifare 35-30</t>
  </si>
  <si>
    <t>3051103000</t>
  </si>
  <si>
    <t>E-Zyl. Peg 31, Mifare 30-40</t>
  </si>
  <si>
    <t>3051104000</t>
  </si>
  <si>
    <t>E-Zyl. Peg 31, Mifare 40-30</t>
  </si>
  <si>
    <t>3051105000</t>
  </si>
  <si>
    <t>E-Zyl. Peg 31, Mifare 30-45</t>
  </si>
  <si>
    <t>3051106000</t>
  </si>
  <si>
    <t>E-Zyl. Peg 31, Mifare 45-30</t>
  </si>
  <si>
    <t>3051107000</t>
  </si>
  <si>
    <t>E-Zyl. Peg 31, Mifare 30-50</t>
  </si>
  <si>
    <t>3051108000</t>
  </si>
  <si>
    <t>E-Zyl. Peg 31, Mifare 50-30</t>
  </si>
  <si>
    <t>3051109000</t>
  </si>
  <si>
    <t>E-Zyl. Peg 31, Mifare 30-55</t>
  </si>
  <si>
    <t>3051110000</t>
  </si>
  <si>
    <t>E-Zyl. Peg 31, Mifare 55-30</t>
  </si>
  <si>
    <t>3051111000</t>
  </si>
  <si>
    <t>E-Zyl. Peg 31, Mifare 30-60</t>
  </si>
  <si>
    <t>3051112000</t>
  </si>
  <si>
    <t>E-Zyl. Peg 31, Mifare 60-30</t>
  </si>
  <si>
    <t>3051113000</t>
  </si>
  <si>
    <t>E-Zyl. Peg 31, Mifare 30-65</t>
  </si>
  <si>
    <t>3051114000</t>
  </si>
  <si>
    <t>E-Zyl. Peg 31, Mifare 65-30</t>
  </si>
  <si>
    <t>3051115000</t>
  </si>
  <si>
    <t>E-Zyl. Peg 31, Mifare 30-70</t>
  </si>
  <si>
    <t>3051116000</t>
  </si>
  <si>
    <t>E-Zyl. Peg 31, Mifare 70-30</t>
  </si>
  <si>
    <t>3051117000</t>
  </si>
  <si>
    <t>E-Zyl. Peg 31, Mifare 35-35</t>
  </si>
  <si>
    <t>3051118000</t>
  </si>
  <si>
    <t>E-Zyl. Peg 31, Mifare 35-40</t>
  </si>
  <si>
    <t>3051119000</t>
  </si>
  <si>
    <t>E-Zyl. Peg 31, Mifare 40-35</t>
  </si>
  <si>
    <t>3051120000</t>
  </si>
  <si>
    <t>E-Zyl. Peg 31, Mifare 35-45</t>
  </si>
  <si>
    <t>3051121000</t>
  </si>
  <si>
    <t>E-Zyl. Peg 31, Mifare 45-35</t>
  </si>
  <si>
    <t>3051122000</t>
  </si>
  <si>
    <t>E-Zyl. Peg 31, Mifare 35-50</t>
  </si>
  <si>
    <t>3051123000</t>
  </si>
  <si>
    <t>E-Zyl. Peg 31, Mifare 50-35</t>
  </si>
  <si>
    <t>3051124000</t>
  </si>
  <si>
    <t>E-Zyl. Peg 31, Mifare 35-55</t>
  </si>
  <si>
    <t>3051125000</t>
  </si>
  <si>
    <t>E-Zyl. Peg 31, Mifare 55-35</t>
  </si>
  <si>
    <t>3051126000</t>
  </si>
  <si>
    <t>E-Zyl. Peg 31, Mifare 35-60</t>
  </si>
  <si>
    <t>3051127000</t>
  </si>
  <si>
    <t>E-Zyl. Peg 31, Mifare 60-35</t>
  </si>
  <si>
    <t>3051128000</t>
  </si>
  <si>
    <t>E-Zyl. Peg 31, Mifare 35-65</t>
  </si>
  <si>
    <t>3051129000</t>
  </si>
  <si>
    <t>E-Zyl. Peg 31, Mifare 65-35</t>
  </si>
  <si>
    <t>3051130000</t>
  </si>
  <si>
    <t>E-Zyl. Peg 31, Mifare 35-70</t>
  </si>
  <si>
    <t>3051131000</t>
  </si>
  <si>
    <t>E-Zyl. Peg 31, Mifare 70-35</t>
  </si>
  <si>
    <t>3051132000</t>
  </si>
  <si>
    <t>E-Zyl. Peg 31, Mifare 40-40</t>
  </si>
  <si>
    <t>3051133000</t>
  </si>
  <si>
    <t>E-Zyl. Peg 31, Mifare 40-45</t>
  </si>
  <si>
    <t>3051134000</t>
  </si>
  <si>
    <t>E-Zyl. Peg 31, Mifare 45-40</t>
  </si>
  <si>
    <t>3051135000</t>
  </si>
  <si>
    <t>E-Zyl. Peg 31, Mifare 40-50</t>
  </si>
  <si>
    <t>3051136000</t>
  </si>
  <si>
    <t>E-Zyl. Peg 31, Mifare 50-40</t>
  </si>
  <si>
    <t>3051137000</t>
  </si>
  <si>
    <t>E-Zyl. Peg 31, Mifare 40-55</t>
  </si>
  <si>
    <t>3051138000</t>
  </si>
  <si>
    <t>E-Zyl. Peg 31, Mifare 55-40</t>
  </si>
  <si>
    <t>3051139000</t>
  </si>
  <si>
    <t>E-Zyl. Peg 31, Mifare 40-60</t>
  </si>
  <si>
    <t>3051140000</t>
  </si>
  <si>
    <t>E-Zyl. Peg 31, Mifare 60-40</t>
  </si>
  <si>
    <t>3051141000</t>
  </si>
  <si>
    <t>E-Zyl. Peg 31, Mifare 40-65</t>
  </si>
  <si>
    <t>3051142000</t>
  </si>
  <si>
    <t>E-Zyl. Peg 31, Mifare 65-40</t>
  </si>
  <si>
    <t>3051143000</t>
  </si>
  <si>
    <t>E-Zyl. Peg 31, Mifare 40-70</t>
  </si>
  <si>
    <t>3051144000</t>
  </si>
  <si>
    <t>E-Zyl. Peg 31, Mifare 70-40</t>
  </si>
  <si>
    <t>3051145000</t>
  </si>
  <si>
    <t>E-Zyl. Peg 31, Mifare 45-45</t>
  </si>
  <si>
    <t>3051146000</t>
  </si>
  <si>
    <t>E-Zyl. Peg 31, Mifare 45-50</t>
  </si>
  <si>
    <t>3051147000</t>
  </si>
  <si>
    <t>E-Zyl. Peg 31, Mifare 50-45</t>
  </si>
  <si>
    <t>3051148000</t>
  </si>
  <si>
    <t>E-Zyl. Peg 31, Mifare 45-55</t>
  </si>
  <si>
    <t>3051149000</t>
  </si>
  <si>
    <t>E-Zyl. Peg 31, Mifare 55-45</t>
  </si>
  <si>
    <t>3051150000</t>
  </si>
  <si>
    <t>E-Zyl. Peg 31, Mifare 45-60</t>
  </si>
  <si>
    <t>3051151000</t>
  </si>
  <si>
    <t>E-Zyl. Peg 31, Mifare 60-45</t>
  </si>
  <si>
    <t>3051152000</t>
  </si>
  <si>
    <t>E-Zyl. Peg 31, Mifare 45-65</t>
  </si>
  <si>
    <t>3051153000</t>
  </si>
  <si>
    <t>E-Zyl. Peg 31, Mifare 65-45</t>
  </si>
  <si>
    <t>3051154000</t>
  </si>
  <si>
    <t>E-Zyl. Peg 31, Mifare 45-70</t>
  </si>
  <si>
    <t>3051155000</t>
  </si>
  <si>
    <t>E-Zyl. Peg 31, Mifare 70-45</t>
  </si>
  <si>
    <t>3051156000</t>
  </si>
  <si>
    <t>E-Zyl. Peg 31, Mifare 50-50</t>
  </si>
  <si>
    <t>3051157000</t>
  </si>
  <si>
    <t>E-Zyl. Peg 31, Mifare 50-55</t>
  </si>
  <si>
    <t>3051158000</t>
  </si>
  <si>
    <t>E-Zyl. Peg 31, Mifare 55-50</t>
  </si>
  <si>
    <t>3051159000</t>
  </si>
  <si>
    <t>E-Zyl. Peg 31, Mifare 50-60</t>
  </si>
  <si>
    <t>3051160000</t>
  </si>
  <si>
    <t>E-Zyl. Peg 31, Mifare 60-50</t>
  </si>
  <si>
    <t>3051161000</t>
  </si>
  <si>
    <t>E-Zyl. Peg 31, Mifare 50-65</t>
  </si>
  <si>
    <t>3051162000</t>
  </si>
  <si>
    <t>E-Zyl. Peg 31, Mifare 65-50</t>
  </si>
  <si>
    <t>3051163000</t>
  </si>
  <si>
    <t>E-Zyl. Peg 31, Mifare 50-70</t>
  </si>
  <si>
    <t>3051164000</t>
  </si>
  <si>
    <t>E-Zyl. Peg 31, Mifare 70-50</t>
  </si>
  <si>
    <t>3051165000</t>
  </si>
  <si>
    <t>E-Zyl. Peg 31, Mifare 55-55</t>
  </si>
  <si>
    <t>3051166000</t>
  </si>
  <si>
    <t>E-Zyl. Peg 31, Mifare 55-60</t>
  </si>
  <si>
    <t>3051167000</t>
  </si>
  <si>
    <t>E-Zyl. Peg 31, Mifare 60-55</t>
  </si>
  <si>
    <t>3051168000</t>
  </si>
  <si>
    <t>E-Zyl. Peg 31, Mifare 55-65</t>
  </si>
  <si>
    <t>3051169000</t>
  </si>
  <si>
    <t>E-Zyl. Peg 31, Mifare 65-55</t>
  </si>
  <si>
    <t>3051170000</t>
  </si>
  <si>
    <t>E-Zyl. Peg 31, Mifare 55-70</t>
  </si>
  <si>
    <t>3051171000</t>
  </si>
  <si>
    <t>E-Zyl. Peg 31, Mifare 70-55</t>
  </si>
  <si>
    <t>3051172000</t>
  </si>
  <si>
    <t>E-Zyl. Peg 31, Mifare 60-60</t>
  </si>
  <si>
    <t>3051173000</t>
  </si>
  <si>
    <t>E-Zyl. Peg 31, Mifare 60-65</t>
  </si>
  <si>
    <t>3051174000</t>
  </si>
  <si>
    <t>E-Zyl. Peg 31, Mifare 65-60</t>
  </si>
  <si>
    <t>3051175000</t>
  </si>
  <si>
    <t>E-Zyl. Peg 31, Mifare 60-70</t>
  </si>
  <si>
    <t>3051176000</t>
  </si>
  <si>
    <t>E-Zyl. Peg 31, Mifare 70-60</t>
  </si>
  <si>
    <t>3051177000</t>
  </si>
  <si>
    <t>E-Zyl. Peg 31, Mifare 65-65</t>
  </si>
  <si>
    <t>3051178000</t>
  </si>
  <si>
    <t>E-Zyl. Peg 31, Mifare 65-70</t>
  </si>
  <si>
    <t>3051179000</t>
  </si>
  <si>
    <t>E-Zyl. Peg 31, Mifare 70-65</t>
  </si>
  <si>
    <t>3051180000</t>
  </si>
  <si>
    <t>E-Zyl. Peg 31, Mifare 70-70</t>
  </si>
  <si>
    <t>3051181000</t>
  </si>
  <si>
    <t>MIFARE - Comfort-Zylinder Outdoor</t>
  </si>
  <si>
    <t>E-Zyl.Peg 31,Outdoor, Mifare.35-30</t>
  </si>
  <si>
    <t>3051201000</t>
  </si>
  <si>
    <t>E-Zyl.Peg 31,Outdoor, Mifare.40-30</t>
  </si>
  <si>
    <t>3051202000</t>
  </si>
  <si>
    <t>E-Zyl.Peg 31,Outdoor, Mifare.45-30</t>
  </si>
  <si>
    <t>3051203000</t>
  </si>
  <si>
    <t>E-Zyl.Peg 31,Outdoor, Mifare.50-30</t>
  </si>
  <si>
    <t>3051204000</t>
  </si>
  <si>
    <t>E-Zyl.Peg 31,Outdoor, Mifare.55-30</t>
  </si>
  <si>
    <t>3051205000</t>
  </si>
  <si>
    <t>E-Zyl.Peg 31,Outdoor, Mifare.60-30</t>
  </si>
  <si>
    <t>3051206000</t>
  </si>
  <si>
    <t>E-Zyl.Peg 31,Outdoor, Mifare.65-30</t>
  </si>
  <si>
    <t>3051207000</t>
  </si>
  <si>
    <t>E-Zyl.Peg 31,Outdoor, Mifare.70-30</t>
  </si>
  <si>
    <t>3051208000</t>
  </si>
  <si>
    <t>E-Zyl.Peg 31,Outdoor, Mifare.35-35</t>
  </si>
  <si>
    <t>3051209000</t>
  </si>
  <si>
    <t>E-Zyl.Peg 31,Outdoor, Mifare.35-40</t>
  </si>
  <si>
    <t>3051210000</t>
  </si>
  <si>
    <t>E-Zyl.Peg 31,Outdoor, Mifare.40-35</t>
  </si>
  <si>
    <t>3051211000</t>
  </si>
  <si>
    <t>E-Zyl.Peg 31,Outdoor, Mifare.35-45</t>
  </si>
  <si>
    <t>3051212000</t>
  </si>
  <si>
    <t>E-Zyl.Peg 31,Outdoor, Mifare.45-35</t>
  </si>
  <si>
    <t>3051213000</t>
  </si>
  <si>
    <t>E-Zyl.Peg 31,Outdoor, Mifare.35-50</t>
  </si>
  <si>
    <t>3051214000</t>
  </si>
  <si>
    <t>E-Zyl.Peg 31,Outdoor, Mifare.50-35</t>
  </si>
  <si>
    <t>3051215000</t>
  </si>
  <si>
    <t>E-Zyl.Peg 31,Outdoor, Mifare.35-55</t>
  </si>
  <si>
    <t>3051216000</t>
  </si>
  <si>
    <t>E-Zyl.Peg 31,Outdoor, Mifare.55-35</t>
  </si>
  <si>
    <t>3051217000</t>
  </si>
  <si>
    <t>E-Zyl.Peg 31,Outdoor, Mifare.35-60</t>
  </si>
  <si>
    <t>3051218000</t>
  </si>
  <si>
    <t>E-Zyl.Peg 31,Outdoor, Mifare.60-35</t>
  </si>
  <si>
    <t>3051219000</t>
  </si>
  <si>
    <t>E-Zyl.Peg 31,Outdoor, Mifare.35-65</t>
  </si>
  <si>
    <t>3051220000</t>
  </si>
  <si>
    <t>E-Zyl.Peg 31,Outdoor, Mifare.65-35</t>
  </si>
  <si>
    <t>3051221000</t>
  </si>
  <si>
    <t>E-Zyl.Peg 31,Outdoor, Mifare.35-70</t>
  </si>
  <si>
    <t>3051222000</t>
  </si>
  <si>
    <t>E-Zyl.Peg 31,Outdoor, Mifare.70-35</t>
  </si>
  <si>
    <t>3051223000</t>
  </si>
  <si>
    <t>E-Zyl.Peg 31,Outdoor, Mifare.40-40</t>
  </si>
  <si>
    <t>3051224000</t>
  </si>
  <si>
    <t>E-Zyl.Peg 31,Outdoor, Mifare.40-45</t>
  </si>
  <si>
    <t>3051225000</t>
  </si>
  <si>
    <t>E-Zyl.Peg 31,Outdoor, Mifare.45-40</t>
  </si>
  <si>
    <t>3051226000</t>
  </si>
  <si>
    <t>E-Zyl.Peg 31,Outdoor, Mifare.40-50</t>
  </si>
  <si>
    <t>3051227000</t>
  </si>
  <si>
    <t>E-Zyl.Peg 31,Outdoor, Mifare.50-40</t>
  </si>
  <si>
    <t>3051228000</t>
  </si>
  <si>
    <t>E-Zyl.Peg 31,Outdoor, Mifare.40-55</t>
  </si>
  <si>
    <t>3051229000</t>
  </si>
  <si>
    <t>E-Zyl.Peg 31,Outdoor, Mifare.55-40</t>
  </si>
  <si>
    <t>3051230000</t>
  </si>
  <si>
    <t>E-Zyl.Peg 31,Outdoor, Mifare.40-60</t>
  </si>
  <si>
    <t>3051231000</t>
  </si>
  <si>
    <t>E-Zyl.Peg 31,Outdoor, Mifare.60-40</t>
  </si>
  <si>
    <t>3051232000</t>
  </si>
  <si>
    <t>E-Zyl.Peg 31,Outdoor, Mifare.40-65</t>
  </si>
  <si>
    <t>3051233000</t>
  </si>
  <si>
    <t>E-Zyl.Peg 31,Outdoor, Mifare.65-40</t>
  </si>
  <si>
    <t>3051234000</t>
  </si>
  <si>
    <t>E-Zyl.Peg 31,Outdoor, Mifare.40-70</t>
  </si>
  <si>
    <t>3051235000</t>
  </si>
  <si>
    <t>E-Zyl.Peg 31,Outdoor, Mifare.70-40</t>
  </si>
  <si>
    <t>3051236000</t>
  </si>
  <si>
    <t>E-Zyl.Peg 31,Outdoor, Mifare.45-45</t>
  </si>
  <si>
    <t>3051237000</t>
  </si>
  <si>
    <t>E-Zyl.Peg 31,Outdoor, Mifare.45-50</t>
  </si>
  <si>
    <t>3051238000</t>
  </si>
  <si>
    <t>E-Zyl.Peg 31,Outdoor, Mifare.50-45</t>
  </si>
  <si>
    <t>3051239000</t>
  </si>
  <si>
    <t>E-Zyl.Peg 31,Outdoor, Mifare.45-55</t>
  </si>
  <si>
    <t>3051240000</t>
  </si>
  <si>
    <t>E-Zyl.Peg 31,Outdoor, Mifare.55-45</t>
  </si>
  <si>
    <t>3051241000</t>
  </si>
  <si>
    <t>E-Zyl.Peg 31,Outdoor, Mifare.45-60</t>
  </si>
  <si>
    <t>3051242000</t>
  </si>
  <si>
    <t>E-Zyl.Peg 31,Outdoor, Mifare.60-45</t>
  </si>
  <si>
    <t>3051243000</t>
  </si>
  <si>
    <t>E-Zyl.Peg 31,Outdoor, Mifare.45-65</t>
  </si>
  <si>
    <t>3051244000</t>
  </si>
  <si>
    <t>E-Zyl.Peg 31,Outdoor, Mifare.65-45</t>
  </si>
  <si>
    <t>3051245000</t>
  </si>
  <si>
    <t>E-Zyl.Peg 31,Outdoor, Mifare.45-70</t>
  </si>
  <si>
    <t>3051246000</t>
  </si>
  <si>
    <t>E-Zyl.Peg 31,Outdoor, Mifare.70-45</t>
  </si>
  <si>
    <t>3051247000</t>
  </si>
  <si>
    <t>E-Zyl.Peg 31,Outdoor, Mifare.50-50</t>
  </si>
  <si>
    <t>3051248000</t>
  </si>
  <si>
    <t>E-Zyl.Peg 31,Outdoor, Mifare.50-55</t>
  </si>
  <si>
    <t>3051249000</t>
  </si>
  <si>
    <t>E-Zyl.Peg 31,Outdoor, Mifare.55-50</t>
  </si>
  <si>
    <t>3051250000</t>
  </si>
  <si>
    <t>E-Zyl.Peg 31,Outdoor, Mifare.50-60</t>
  </si>
  <si>
    <t>3051251000</t>
  </si>
  <si>
    <t>E-Zyl.Peg 31,Outdoor, Mifare.60-50</t>
  </si>
  <si>
    <t>3051252000</t>
  </si>
  <si>
    <t>E-Zyl.Peg 31,Outdoor, Mifare.50-65</t>
  </si>
  <si>
    <t>3051253000</t>
  </si>
  <si>
    <t>E-Zyl.Peg 31,Outdoor, Mifare.65-50</t>
  </si>
  <si>
    <t>3051254000</t>
  </si>
  <si>
    <t>E-Zyl.Peg 31,Outdoor, Mifare.50-70</t>
  </si>
  <si>
    <t>3051255000</t>
  </si>
  <si>
    <t>E-Zyl.Peg 31,Outdoor, Mifare.70-50</t>
  </si>
  <si>
    <t>3051256000</t>
  </si>
  <si>
    <t>E-Zyl.Peg 31,Outdoor, Mifare.55-55</t>
  </si>
  <si>
    <t>3051257000</t>
  </si>
  <si>
    <t>E-Zyl.Peg 31,Outdoor, Mifare.55-60</t>
  </si>
  <si>
    <t>3051258000</t>
  </si>
  <si>
    <t>E-Zyl.Peg 31,Outdoor, Mifare.60-55</t>
  </si>
  <si>
    <t>3051259000</t>
  </si>
  <si>
    <t>E-Zyl.Peg 31,Outdoor, Mifare.55-65</t>
  </si>
  <si>
    <t>3051260000</t>
  </si>
  <si>
    <t>E-Zyl.Peg 31,Outdoor, Mifare.65-55</t>
  </si>
  <si>
    <t>3051261000</t>
  </si>
  <si>
    <t>E-Zyl.Peg 31,Outdoor, Mifare.55-70</t>
  </si>
  <si>
    <t>3051262000</t>
  </si>
  <si>
    <t>E-Zyl.Peg 31,Outdoor, Mifare.70-55</t>
  </si>
  <si>
    <t>3051263000</t>
  </si>
  <si>
    <t>E-Zyl.Peg 31,Outdoor, Mifare.60-60</t>
  </si>
  <si>
    <t>3051264000</t>
  </si>
  <si>
    <t>E-Zyl.Peg 31,Outdoor, Mifare.60-65</t>
  </si>
  <si>
    <t>3051265000</t>
  </si>
  <si>
    <t>E-Zyl.Peg 31,Outdoor, Mifare.65-60</t>
  </si>
  <si>
    <t>3051266000</t>
  </si>
  <si>
    <t>E-Zyl.Peg 31,Outdoor, Mifare.60-70</t>
  </si>
  <si>
    <t>3051267000</t>
  </si>
  <si>
    <t>E-Zyl.Peg 31,Outdoor, Mifare.70-60</t>
  </si>
  <si>
    <t>3051268000</t>
  </si>
  <si>
    <t>E-Zyl.Peg 31,Outdoor, Mifare.65-65</t>
  </si>
  <si>
    <t>3051269000</t>
  </si>
  <si>
    <t>E-Zyl.Peg 31,Outdoor, Mifare.65-70</t>
  </si>
  <si>
    <t>3051270000</t>
  </si>
  <si>
    <t>E-Zyl.Peg 31,Outdoor, Mifare.70-65</t>
  </si>
  <si>
    <t>3051271000</t>
  </si>
  <si>
    <t>E-Zyl.Peg 31,Outdoor, Mifare.70-70</t>
  </si>
  <si>
    <t>3051272000</t>
  </si>
  <si>
    <t>MIFARE - Halbzylinder (Indoor, freidrehend)</t>
  </si>
  <si>
    <t>E-Halbzyl.Peg31,Mif,Indoor30-10</t>
  </si>
  <si>
    <t>E-Halbzyl.Peg31,Mif,Indoor35-10</t>
  </si>
  <si>
    <t>E-Halbzyl.Peg31,Mif,Indoor40-10</t>
  </si>
  <si>
    <t>E-Halbzyl.Peg31,Mif,Indoor45-10</t>
  </si>
  <si>
    <t>E-Halbzyl.Peg31,Mif,Indoor50-10</t>
  </si>
  <si>
    <t>E-Halbzyl.Peg31,Mif,Indoor55-10</t>
  </si>
  <si>
    <t>E-Halbzyl.Peg31,Mif,Indoor60-10</t>
  </si>
  <si>
    <t>E-Halbzyl.Peg31,Mif,Indoor65-10</t>
  </si>
  <si>
    <t>E-Halbzyl.Peg31,Mif,Indoor70-10</t>
  </si>
  <si>
    <t>MIFARE - Halbzylinder (Outdoor, Multirastmechanik)</t>
  </si>
  <si>
    <t>E-Halbzyl.Peg31, Mifare., Out  30-10</t>
  </si>
  <si>
    <t>3051301000</t>
  </si>
  <si>
    <t>E-Halbzyl.Peg31, Mifare., Out  35-10</t>
  </si>
  <si>
    <t>3051302000</t>
  </si>
  <si>
    <t>E-Halbzyl.Peg31, Mifare., Out  40-10</t>
  </si>
  <si>
    <t>3051303000</t>
  </si>
  <si>
    <t>E-Halbzyl.Peg31, Mifare., Out  45-10</t>
  </si>
  <si>
    <t>3051304000</t>
  </si>
  <si>
    <t>E-Halbzyl.Peg31, Mifare., Out  50-10</t>
  </si>
  <si>
    <t>3051305000</t>
  </si>
  <si>
    <t>E-Halbzyl.Peg31, Mifare., Out  55-10</t>
  </si>
  <si>
    <t>3051306000</t>
  </si>
  <si>
    <t>E-Halbzyl.Peg31, Mifare., Out  60-10</t>
  </si>
  <si>
    <t>3051307000</t>
  </si>
  <si>
    <t>E-Halbzyl.Peg31, Mifare., Out  65-10</t>
  </si>
  <si>
    <t>3051308000</t>
  </si>
  <si>
    <t>E-Halbzyl.Peg31, Mifare., Out  70-10</t>
  </si>
  <si>
    <t>3051309000</t>
  </si>
  <si>
    <t>MIFARE - Antipanik-Zylinder</t>
  </si>
  <si>
    <t>E-Antipanik Peg31, Mifare, Out 30-30</t>
  </si>
  <si>
    <t>E-Antipanik Peg31, Mifare, Out 30-35</t>
  </si>
  <si>
    <t>E-Antipanik Peg31, Mifare, Out 30-40</t>
  </si>
  <si>
    <t>E-Antipanik Peg31, Mifare, Out 30-45</t>
  </si>
  <si>
    <t>E-Antipanik Peg31, Mifare, Out 30-50</t>
  </si>
  <si>
    <t>E-Antipanik Peg31, Mifare, Out 35-30</t>
  </si>
  <si>
    <t>E-Antipanik Peg31, Mifare, Out 35-35</t>
  </si>
  <si>
    <t>E-Antipanik Peg31, Mifare, Out 35-40</t>
  </si>
  <si>
    <t>E-Antipanik Peg31, Mifare, Out 35-45</t>
  </si>
  <si>
    <t>E-Antipanik Peg31, Mifare, Out 35-50</t>
  </si>
  <si>
    <t>E-Antipanik Peg31, Mifare, Out 40-30</t>
  </si>
  <si>
    <t>E-Antipanik Peg31, Mifare, Out 40-35</t>
  </si>
  <si>
    <t>E-Antipanik Peg31, Mifare, Out 40-40</t>
  </si>
  <si>
    <t>E-Antipanik Peg31, Mifare, Out 40-45</t>
  </si>
  <si>
    <t>E-Antipanik Peg31, Mifare, Out 40-50</t>
  </si>
  <si>
    <t>E-Antipanik Peg31, Mifare, Out 45-30</t>
  </si>
  <si>
    <t>E-Antipanik Peg31, Mifare, Out 45-35</t>
  </si>
  <si>
    <t>E-Antipanik Peg31, Mifare, Out 45-40</t>
  </si>
  <si>
    <t>E-Antipanik Peg31, Mifare, Out 45-45</t>
  </si>
  <si>
    <t>E-Antipanik Peg31, Mifare, Out 45-50</t>
  </si>
  <si>
    <t>E-Antipanik Peg31, Mifare, Out 50-30</t>
  </si>
  <si>
    <t>E-Antipanik Peg31, Mifare, Out 50-35</t>
  </si>
  <si>
    <t>E-Antipanik Peg31, Mifare, Out 50-40</t>
  </si>
  <si>
    <t>E-Antipanik Peg31, Mifare, Out 50-45</t>
  </si>
  <si>
    <t>E-Antipanik Peg31, Mifare, Out 50-50</t>
  </si>
  <si>
    <t>auf Anfrage</t>
  </si>
  <si>
    <t>LEGIC - Comfort-Zylinder Standard (Indoor)</t>
  </si>
  <si>
    <t>E-Zyl. Peg 3.1, Legic 30-30</t>
  </si>
  <si>
    <t>E-Zyl. Peg 3.1, Legic 30-35</t>
  </si>
  <si>
    <t>E-Zyl. Peg 3.1, Legic 35-30</t>
  </si>
  <si>
    <t>E-Zyl. Peg 3.1, Legic 30-40</t>
  </si>
  <si>
    <t>E-Zyl. Peg 3.1, Legic 40-30</t>
  </si>
  <si>
    <t>E-Zyl. Peg 3.1, Legic 30-45</t>
  </si>
  <si>
    <t>E-Zyl. Peg 3.1, Legic 45-30</t>
  </si>
  <si>
    <t>E-Zyl. Peg 3.1, Legic 30-50</t>
  </si>
  <si>
    <t>E-Zyl. Peg 3.1, Legic 50-30</t>
  </si>
  <si>
    <t>E-Zyl. Peg 3.1, Legic 30-55</t>
  </si>
  <si>
    <t>E-Zyl. Peg 3.1, Legic 55-30</t>
  </si>
  <si>
    <t>E-Zyl. Peg 3.1, Legic 30-60</t>
  </si>
  <si>
    <t>E-Zyl. Peg 3.1, Legic 60-30</t>
  </si>
  <si>
    <t>E-Zyl. Peg 3.1, Legic 30-65</t>
  </si>
  <si>
    <t>E-Zyl. Peg 3.1, Legic 65-30</t>
  </si>
  <si>
    <t>E-Zyl. Peg 3.1, Legic 30-70</t>
  </si>
  <si>
    <t>E-Zyl. Peg 3.1, Legic 70-30</t>
  </si>
  <si>
    <t>E-Zyl. Peg 3.1, Legic 35-35</t>
  </si>
  <si>
    <t>E-Zyl. Peg 3.1, Legic 35-40</t>
  </si>
  <si>
    <t>E-Zyl. Peg 3.1, Legic 40-35</t>
  </si>
  <si>
    <t>E-Zyl. Peg 3.1, Legic 35-45</t>
  </si>
  <si>
    <t>E-Zyl. Peg 3.1, Legic 45-35</t>
  </si>
  <si>
    <t>E-Zyl. Peg 3.1, Legic 35-50</t>
  </si>
  <si>
    <t>E-Zyl. Peg 3.1, Legic 50-35</t>
  </si>
  <si>
    <t>E-Zyl. Peg 3.1, Legic 35-55</t>
  </si>
  <si>
    <t>E-Zyl. Peg 3.1, Legic 55-35</t>
  </si>
  <si>
    <t>E-Zyl. Peg 3.1, Legic 35-60</t>
  </si>
  <si>
    <t>E-Zyl. Peg 3.1, Legic 60-35</t>
  </si>
  <si>
    <t>E-Zyl. Peg 3.1, Legic 35-65</t>
  </si>
  <si>
    <t>E-Zyl. Peg 3.1, Legic 65-35</t>
  </si>
  <si>
    <t>E-Zyl. Peg 3.1, Legic 35-70</t>
  </si>
  <si>
    <t>E-Zyl. Peg 3.1, Legic 70-35</t>
  </si>
  <si>
    <t>E-Zyl. Peg 3.1, Legic 40-40</t>
  </si>
  <si>
    <t>E-Zyl. Peg 3.1, Legic 40-45</t>
  </si>
  <si>
    <t>E-Zyl. Peg 3.1, Legic 45-40</t>
  </si>
  <si>
    <t>E-Zyl. Peg 3.1, Legic 40-50</t>
  </si>
  <si>
    <t>E-Zyl. Peg 3.1, Legic 50-40</t>
  </si>
  <si>
    <t>E-Zyl. Peg 3.1, Legic 40-55</t>
  </si>
  <si>
    <t>E-Zyl. Peg 3.1, Legic 55-40</t>
  </si>
  <si>
    <t>E-Zyl. Peg 3.1, Legic 40-60</t>
  </si>
  <si>
    <t>E-Zyl. Peg 3.1, Legic 60-40</t>
  </si>
  <si>
    <t>E-Zyl. Peg 3.1, Legic 40-65</t>
  </si>
  <si>
    <t>E-Zyl. Peg 3.1, Legic 65-40</t>
  </si>
  <si>
    <t>E-Zyl. Peg 3.1, Legic 40-70</t>
  </si>
  <si>
    <t>E-Zyl. Peg 3.1, Legic 70-40</t>
  </si>
  <si>
    <t>E-Zyl. Peg 3.1, Legic 45-45</t>
  </si>
  <si>
    <t>E-Zyl. Peg 3.1, Legic 45-50</t>
  </si>
  <si>
    <t>E-Zyl. Peg 3.1, Legic 50-45</t>
  </si>
  <si>
    <t>E-Zyl. Peg 3.1, Legic 45-55</t>
  </si>
  <si>
    <t>E-Zyl. Peg 3.1, Legic 55-45</t>
  </si>
  <si>
    <t>E-Zyl. Peg 3.1, Legic 45-60</t>
  </si>
  <si>
    <t>E-Zyl. Peg 3.1, Legic 60-45</t>
  </si>
  <si>
    <t>E-Zyl. Peg 3.1, Legic 45-65</t>
  </si>
  <si>
    <t>E-Zyl. Peg 3.1, Legic 65-45</t>
  </si>
  <si>
    <t>E-Zyl. Peg 3.1, Legic 45-70</t>
  </si>
  <si>
    <t>E-Zyl. Peg 3.1, Legic 70-45</t>
  </si>
  <si>
    <t>E-Zyl. Peg 3.1, Legic 50-50</t>
  </si>
  <si>
    <t>E-Zyl. Peg 3.1, Legic 50-55</t>
  </si>
  <si>
    <t>E-Zyl. Peg 3.1, Legic 55-50</t>
  </si>
  <si>
    <t>E-Zyl. Peg 3.1, Legic 50-60</t>
  </si>
  <si>
    <t>E-Zyl. Peg 3.1, Legic 60-50</t>
  </si>
  <si>
    <t>E-Zyl. Peg 3.1, Legic 50-65</t>
  </si>
  <si>
    <t>E-Zyl. Peg 3.1, Legic 65-50</t>
  </si>
  <si>
    <t>E-Zyl. Peg 3.1, Legic 50-70</t>
  </si>
  <si>
    <t>E-Zyl. Peg 3.1, Legic 70-50</t>
  </si>
  <si>
    <t>E-Zyl. Peg 3.1, Legic 55-55</t>
  </si>
  <si>
    <t>E-Zyl. Peg 3.1, Legic 55-60</t>
  </si>
  <si>
    <t>E-Zyl. Peg 3.1, Legic 60-55</t>
  </si>
  <si>
    <t>E-Zyl. Peg 3.1, Legic 55-65</t>
  </si>
  <si>
    <t>E-Zyl. Peg 3.1, Legic 65-55</t>
  </si>
  <si>
    <t>E-Zyl. Peg 3.1, Legic 55-70</t>
  </si>
  <si>
    <t>E-Zyl. Peg 3.1, Legic 70-55</t>
  </si>
  <si>
    <t>E-Zyl. Peg 3.1, Legic 60-60</t>
  </si>
  <si>
    <t>E-Zyl. Peg 3.1, Legic 60-65</t>
  </si>
  <si>
    <t>E-Zyl. Peg 3.1, Legic 65-60</t>
  </si>
  <si>
    <t>E-Zyl. Peg 3.1, Legic 60-70</t>
  </si>
  <si>
    <t>E-Zyl. Peg 3.1, Legic 70-60</t>
  </si>
  <si>
    <t>E-Zyl. Peg 3.1, Legic 65-65</t>
  </si>
  <si>
    <t>E-Zyl. Peg 3.1, Legic 65-70</t>
  </si>
  <si>
    <t>E-Zyl. Peg 3.1, Legic 70-65</t>
  </si>
  <si>
    <t>E-Zyl. Peg 3.1, Legic 70-70</t>
  </si>
  <si>
    <t>LEGIC - Comfort-Zylinder Outdoor</t>
  </si>
  <si>
    <t>E-Zyl.Peg 31,Outdoor, Leg, 35-30</t>
  </si>
  <si>
    <t>E-Zyl.Peg 31,Outdoor, Leg, 40-30</t>
  </si>
  <si>
    <t>E-Zyl.Peg 31,Outdoor, Leg, 45-30</t>
  </si>
  <si>
    <t>E-Zyl.Peg 31,Outdoor, Leg, 50-30</t>
  </si>
  <si>
    <t>E-Zyl.Peg 31,Outdoor, Leg, 55-30</t>
  </si>
  <si>
    <t>E-Zyl.Peg 31,Outdoor, Leg, 60-30</t>
  </si>
  <si>
    <t>E-Zyl.Peg 31,Outdoor, Leg, 65-30</t>
  </si>
  <si>
    <t>E-Zyl.Peg 31,Outdoor, Leg, 70-30</t>
  </si>
  <si>
    <t>E-Zyl.Peg 31,Outdoor, Leg, 35-35</t>
  </si>
  <si>
    <t>E-Zyl.Peg 31,Outdoor, Leg, 35-40</t>
  </si>
  <si>
    <t>E-Zyl.Peg 31,Outdoor, Leg, 40-35</t>
  </si>
  <si>
    <t>E-Zyl.Peg 31,Outdoor, Leg, 35-45</t>
  </si>
  <si>
    <t>E-Zyl.Peg 31,Outdoor, Leg, 45-35</t>
  </si>
  <si>
    <t>E-Zyl.Peg 31,Outdoor, Leg, 35-50</t>
  </si>
  <si>
    <t>E-Zyl.Peg 31,Outdoor, Leg, 50-35</t>
  </si>
  <si>
    <t>E-Zyl.Peg 31,Outdoor, Leg, 35-55</t>
  </si>
  <si>
    <t>E-Zyl.Peg 31,Outdoor, Leg, 55-35</t>
  </si>
  <si>
    <t>E-Zyl.Peg 31,Outdoor, Leg, 35-60</t>
  </si>
  <si>
    <t>E-Zyl.Peg 31,Outdoor, Leg, 60-35</t>
  </si>
  <si>
    <t>E-Zyl.Peg 31,Outdoor, Leg, 35-65</t>
  </si>
  <si>
    <t>E-Zyl.Peg 31,Outdoor, Leg, 65-35</t>
  </si>
  <si>
    <t>E-Zyl.Peg 31,Outdoor, Leg, 35-70</t>
  </si>
  <si>
    <t>E-Zyl.Peg 31,Outdoor, Leg, 70-35</t>
  </si>
  <si>
    <t>E-Zyl.Peg 31,Outdoor, Leg, 40-40</t>
  </si>
  <si>
    <t>E-Zyl.Peg 31,Outdoor, Leg, 40-45</t>
  </si>
  <si>
    <t>E-Zyl.Peg 31,Outdoor, Leg, 45-40</t>
  </si>
  <si>
    <t>E-Zyl.Peg 31,Outdoor, Leg, 40-50</t>
  </si>
  <si>
    <t>E-Zyl.Peg 31,Outdoor, Leg, 50-40</t>
  </si>
  <si>
    <t>E-Zyl.Peg 31,Outdoor, Leg, 40-55</t>
  </si>
  <si>
    <t>E-Zyl.Peg 31,Outdoor, Leg, 55-40</t>
  </si>
  <si>
    <t>E-Zyl.Peg 31,Outdoor, Leg, 40-60</t>
  </si>
  <si>
    <t>E-Zyl.Peg 31,Outdoor, Leg, 60-40</t>
  </si>
  <si>
    <t>E-Zyl.Peg 31,Outdoor, Leg, 40-65</t>
  </si>
  <si>
    <t>E-Zyl.Peg 31,Outdoor, Leg, 65-40</t>
  </si>
  <si>
    <t>E-Zyl.Peg 31,Outdoor, Leg, 40-70</t>
  </si>
  <si>
    <t>E-Zyl.Peg 31,Outdoor, Leg, 70-40</t>
  </si>
  <si>
    <t>E-Zyl.Peg 31,Outdoor, Leg, 45-45</t>
  </si>
  <si>
    <t>E-Zyl.Peg 31,Outdoor, Leg, 45-50</t>
  </si>
  <si>
    <t>E-Zyl.Peg 31,Outdoor, Leg, 50-45</t>
  </si>
  <si>
    <t>E-Zyl.Peg 31,Outdoor, Leg, 45-55</t>
  </si>
  <si>
    <t>E-Zyl.Peg 31,Outdoor, Leg, 55-45</t>
  </si>
  <si>
    <t>E-Zyl.Peg 31,Outdoor, Leg, 45-60</t>
  </si>
  <si>
    <t>E-Zyl.Peg 31,Outdoor, Leg, 60-45</t>
  </si>
  <si>
    <t>E-Zyl.Peg 31,Outdoor, Leg, 45-65</t>
  </si>
  <si>
    <t>E-Zyl.Peg 31,Outdoor, Leg, 65-45</t>
  </si>
  <si>
    <t>E-Zyl.Peg 31,Outdoor, Leg, 45-70</t>
  </si>
  <si>
    <t>E-Zyl.Peg 31,Outdoor, Leg, 70-45</t>
  </si>
  <si>
    <t>E-Zyl.Peg 31,Outdoor, Leg, 50-50</t>
  </si>
  <si>
    <t>E-Zyl.Peg 31,Outdoor, Leg, 50-55</t>
  </si>
  <si>
    <t>E-Zyl.Peg 31,Outdoor, Leg, 55-50</t>
  </si>
  <si>
    <t>E-Zyl.Peg 31,Outdoor, Leg, 50-60</t>
  </si>
  <si>
    <t>E-Zyl.Peg 31,Outdoor, Leg, 60-50</t>
  </si>
  <si>
    <t>E-Zyl.Peg 31,Outdoor, Leg, 50-65</t>
  </si>
  <si>
    <t>E-Zyl.Peg 31,Outdoor, Leg, 65-50</t>
  </si>
  <si>
    <t>E-Zyl.Peg 31,Outdoor, Leg, 50-70</t>
  </si>
  <si>
    <t>E-Zyl.Peg 31,Outdoor, Leg, 70-50</t>
  </si>
  <si>
    <t>E-Zyl.Peg 31,Outdoor, Leg, 55-55</t>
  </si>
  <si>
    <t>E-Zyl.Peg 31,Outdoor, Leg, 55-60</t>
  </si>
  <si>
    <t>E-Zyl.Peg 31,Outdoor, Leg, 60-55</t>
  </si>
  <si>
    <t>E-Zyl.Peg 31,Outdoor, Leg, 55-65</t>
  </si>
  <si>
    <t>E-Zyl.Peg 31,Outdoor, Leg, 65-55</t>
  </si>
  <si>
    <t>E-Zyl.Peg 31,Outdoor, Leg, 55-70</t>
  </si>
  <si>
    <t>E-Zyl.Peg 31,Outdoor, Leg, 70-55</t>
  </si>
  <si>
    <t>E-Zyl.Peg 31,Outdoor, Leg, 60-60</t>
  </si>
  <si>
    <t>E-Zyl.Peg 31,Outdoor, Leg, 60-65</t>
  </si>
  <si>
    <t>E-Zyl.Peg 31,Outdoor, Leg, 65-60</t>
  </si>
  <si>
    <t>E-Zyl.Peg 31,Outdoor, Leg, 60-70</t>
  </si>
  <si>
    <t>E-Zyl.Peg 31,Outdoor, Leg, 70-60</t>
  </si>
  <si>
    <t>E-Zyl.Peg 31,Outdoor, Leg, 65-65</t>
  </si>
  <si>
    <t>E-Zyl.Peg 31,Outdoor, Leg, 65-70</t>
  </si>
  <si>
    <t>E-Zyl.Peg 31,Outdoor, Leg, 70-65</t>
  </si>
  <si>
    <t>E-Zyl.Peg 31,Outdoor, Leg, 70-70</t>
  </si>
  <si>
    <t>LEGIC - Halbzylinder (Indoor, freidrehend)</t>
  </si>
  <si>
    <t>E-Halbzyl.Peg31,Leg,Indoor30-10</t>
  </si>
  <si>
    <t>E-Halbzyl.Peg31,Leg,Indoor35-10</t>
  </si>
  <si>
    <t>E-Halbzyl.Peg31,Leg,Indoor40-10</t>
  </si>
  <si>
    <t>E-Halbzyl.Peg31,Leg,Indoor45-10</t>
  </si>
  <si>
    <t>E-Halbzyl.Peg31,Leg,Indoor50-10</t>
  </si>
  <si>
    <t>E-Halbzyl.Peg31,Leg,Indoor55-10</t>
  </si>
  <si>
    <t>E-Halbzyl.Peg31,Leg,Indoor60-10</t>
  </si>
  <si>
    <t>E-Halbzyl.Peg31,Leg,Indoor65-10</t>
  </si>
  <si>
    <t>E-Halbzyl.Peg31,Leg,Indoor70-10</t>
  </si>
  <si>
    <t>LEGIC - Halbzylinder (Outdoor, Multirastmechanik)</t>
  </si>
  <si>
    <t>E-Halbzyl.Peg31, Leg, Out 30-10</t>
  </si>
  <si>
    <t>E-Halbzyl.Peg31, Leg, Out 35-10</t>
  </si>
  <si>
    <t>E-Halbzyl.Peg31, Leg, Out 40-10</t>
  </si>
  <si>
    <t>E-Halbzyl.Peg31, Leg, Out 45-10</t>
  </si>
  <si>
    <t>E-Halbzyl.Peg31, Leg, Out 50-10</t>
  </si>
  <si>
    <t>E-Halbzyl.Peg31, Leg, Out 55-10</t>
  </si>
  <si>
    <t>E-Halbzyl.Peg31, Leg, Out 60-10</t>
  </si>
  <si>
    <t>E-Halbzyl.Peg31, Leg, Out 65-10</t>
  </si>
  <si>
    <t>E-Halbzyl.Peg31, Leg, Out 70-10</t>
  </si>
  <si>
    <t>LEGIC - Antipanik-Zylinder</t>
  </si>
  <si>
    <t>E-Antipanik Peg31, Leg, Out30-30</t>
  </si>
  <si>
    <t>E-Antipanik Peg31, Leg, Out30-35</t>
  </si>
  <si>
    <t>E-Antipanik Peg31, Leg, Out30-40</t>
  </si>
  <si>
    <t>E-Antipanik Peg31, Leg, Out30-45</t>
  </si>
  <si>
    <t>E-Antipanik Peg31, Leg, Out30-50</t>
  </si>
  <si>
    <t>E-Antipanik Peg31, Leg, Out35-30</t>
  </si>
  <si>
    <t>E-Antipanik Peg31, Leg, Out35-35</t>
  </si>
  <si>
    <t>E-Antipanik Peg31, Leg, Out35-40</t>
  </si>
  <si>
    <t>E-Antipanik Peg31, Leg, Out35-45</t>
  </si>
  <si>
    <t>E-Antipanik Peg31, Leg, Out35-50</t>
  </si>
  <si>
    <t>E-Antipanik Peg31, Leg, Out40-30</t>
  </si>
  <si>
    <t>E-Antipanik Peg31, Leg, Out40-35</t>
  </si>
  <si>
    <t>E-Antipanik Peg31, Leg, Out40-40</t>
  </si>
  <si>
    <t>E-Antipanik Peg31, Leg, Out40-45</t>
  </si>
  <si>
    <t>E-Antipanik Peg31, Leg, Out40-50</t>
  </si>
  <si>
    <t>E-Antipanik Peg31, Leg, Out45-30</t>
  </si>
  <si>
    <t>E-Antipanik Peg31, Leg, Out45-35</t>
  </si>
  <si>
    <t>E-Antipanik Peg31, Leg, Out45-40</t>
  </si>
  <si>
    <t>E-Antipanik Peg31, Leg, Out45-45</t>
  </si>
  <si>
    <t>E-Antipanik Peg31, Leg, Out45-50</t>
  </si>
  <si>
    <t>E-Antipanik Peg31, Leg, Out50-30</t>
  </si>
  <si>
    <t>E-Antipanik Peg31, Leg, Out50-35</t>
  </si>
  <si>
    <t>E-Antipanik Peg31, Leg, Out50-40</t>
  </si>
  <si>
    <t>E-Antipanik Peg31, Leg, Out50-45</t>
  </si>
  <si>
    <t>E-Antipanik Peg31, Leg, Out50-50</t>
  </si>
  <si>
    <t>Zubehör &amp; Ersatzteile</t>
  </si>
  <si>
    <t>Montage- &amp; Batterieschlüssel</t>
  </si>
  <si>
    <t>Test1</t>
  </si>
  <si>
    <t>Batterie-Set CR-2450</t>
  </si>
  <si>
    <t>Test2</t>
  </si>
  <si>
    <t>Zylinderkappe (Elektronik-/Außenseite)</t>
  </si>
  <si>
    <t>Test3</t>
  </si>
  <si>
    <t>Knauf (Mechanik-/Innenseite)</t>
  </si>
  <si>
    <t>Test4</t>
  </si>
  <si>
    <t xml:space="preserve">Z4.SCHLUESSEL </t>
  </si>
  <si>
    <t>3051000000</t>
  </si>
  <si>
    <t>Z4.BAT.SET</t>
  </si>
  <si>
    <t>3051003000</t>
  </si>
  <si>
    <t>NC.Z4.KNAUF16</t>
  </si>
  <si>
    <t>3051004000</t>
  </si>
  <si>
    <t>NC.Z4.KNAUF18</t>
  </si>
  <si>
    <t>3051005000</t>
  </si>
  <si>
    <t>ACHTUNG! Neue Artikel oder Sonderartikel, die</t>
  </si>
  <si>
    <t>oben in der Artikelliste nicht vorkommen werden auch nicht gezählt</t>
  </si>
  <si>
    <t>Sie müssen entweder manuell nachgetragen werden oder die obige</t>
  </si>
  <si>
    <t>Artikelliste muß aktualisiert werden</t>
  </si>
  <si>
    <t>Mifare Comfort-Zylinder NC (Indoor)</t>
  </si>
  <si>
    <t>Mifare Comfort-Zylinder NC Outdoor</t>
  </si>
  <si>
    <t>MIFARE Halbzylinder NC (Indoor, freidrehend)</t>
  </si>
  <si>
    <t>MIFARE Halbzylinder NC (Outdoor, Multirastmechanik)</t>
  </si>
  <si>
    <t>Auf Anfrage</t>
  </si>
  <si>
    <t>MIFARE Antipanik-Zylinder NC</t>
  </si>
  <si>
    <t>LEGIC Comfort-Zylinder NC (Indoor)</t>
  </si>
  <si>
    <t>LEGIC Comfort-Zylinder NC Outdoor</t>
  </si>
  <si>
    <t>LEGIC Halbzylinder NC (Indoor, freidrehend)</t>
  </si>
  <si>
    <t>LEGIC Halbzylinder NC (Outdoor, Multirastmechanik)</t>
  </si>
  <si>
    <t>LEGIC Antipanik-Zylinder NC</t>
  </si>
  <si>
    <t>E-Zylinder: Ausmessen der benötigten Zylinderlängen</t>
  </si>
  <si>
    <t>Die benötigte Zylinderlänge wird in einem Außen- und einem Innenmaß ausgedrückt.</t>
  </si>
  <si>
    <t>Wichtig.</t>
  </si>
  <si>
    <r>
      <t xml:space="preserve">a) Das </t>
    </r>
    <r>
      <rPr>
        <b/>
        <u/>
        <sz val="11"/>
        <color theme="1"/>
        <rFont val="Calibri"/>
        <family val="2"/>
        <scheme val="minor"/>
      </rPr>
      <t>Außen</t>
    </r>
    <r>
      <rPr>
        <b/>
        <sz val="10"/>
        <rFont val="Arial"/>
        <family val="2"/>
      </rPr>
      <t xml:space="preserve">maß wird immer </t>
    </r>
    <r>
      <rPr>
        <b/>
        <u/>
        <sz val="11"/>
        <color theme="1"/>
        <rFont val="Calibri"/>
        <family val="2"/>
        <scheme val="minor"/>
      </rPr>
      <t>zuerst genann</t>
    </r>
    <r>
      <rPr>
        <b/>
        <sz val="10"/>
        <rFont val="Arial"/>
        <family val="2"/>
      </rPr>
      <t>t</t>
    </r>
    <r>
      <rPr>
        <sz val="10"/>
        <rFont val="Arial"/>
        <family val="2"/>
      </rPr>
      <t>. Bsp.: Zylinderlänge 30-40 bedeutet Außenlänge 30 mm</t>
    </r>
  </si>
  <si>
    <t xml:space="preserve">    und Innenlänge 40 mm.</t>
  </si>
  <si>
    <t>b) Tiefe der beiden Rosetten beim messen mit berücksichtigen.</t>
  </si>
  <si>
    <t>Zubehör/Ersatzteile</t>
  </si>
  <si>
    <t>Die Zylinder gibt es in Längenschritten von 5 mm wie z.B. 35 oder 40 mm.</t>
  </si>
  <si>
    <t>Das Zylindergehäuse sollte möglichst bündig abschließen. Wenn Sie außen z.B. eine Länge von 38 mm messen</t>
  </si>
  <si>
    <t>sollten sie die nächst höhere Zylinderlänge - hier: 40 mm - wählen</t>
  </si>
  <si>
    <t>Auswahl 1</t>
  </si>
  <si>
    <t>Auswahl 2</t>
  </si>
  <si>
    <t>Auswahl 3</t>
  </si>
  <si>
    <t>Auswahl4</t>
  </si>
  <si>
    <t>Auswahl 5</t>
  </si>
  <si>
    <t>Auswahl 6</t>
  </si>
  <si>
    <t>A_1</t>
  </si>
  <si>
    <t>A_2</t>
  </si>
  <si>
    <t>A_3</t>
  </si>
  <si>
    <t>A_4</t>
  </si>
  <si>
    <t>Zylinderadapter</t>
  </si>
  <si>
    <t>Halbzylinder</t>
  </si>
  <si>
    <t>AP</t>
  </si>
  <si>
    <t>Zylinder3</t>
  </si>
  <si>
    <t>Vollzyl.CH</t>
  </si>
  <si>
    <t>Halbzyl.CH</t>
  </si>
  <si>
    <t>A_5</t>
  </si>
  <si>
    <t>A_6</t>
  </si>
  <si>
    <t>Rosetten (nicht S 2.1)</t>
  </si>
  <si>
    <t>Langschild</t>
  </si>
  <si>
    <t>Rosette RZ22-mittig</t>
  </si>
  <si>
    <t>Ovalrosette RZ22-mittig</t>
  </si>
  <si>
    <t>Kurzschild</t>
  </si>
  <si>
    <t xml:space="preserve">Ovalrosetten </t>
  </si>
  <si>
    <t>26/26</t>
  </si>
  <si>
    <t>30/10</t>
  </si>
  <si>
    <t>30/30</t>
  </si>
  <si>
    <t>30/35</t>
  </si>
  <si>
    <t>32,5/32,5</t>
  </si>
  <si>
    <t>32,5/10</t>
  </si>
  <si>
    <t>Rosette RZ22 Abst. 6,5</t>
  </si>
  <si>
    <t>Ovalrosette RZ22 Abst. 6,5</t>
  </si>
  <si>
    <t>26/30</t>
  </si>
  <si>
    <t>35/10</t>
  </si>
  <si>
    <t>30/40</t>
  </si>
  <si>
    <t>32,5/37,5</t>
  </si>
  <si>
    <t>37,5/10</t>
  </si>
  <si>
    <t>Langschild (nicht S 2.1)</t>
  </si>
  <si>
    <t>26/35</t>
  </si>
  <si>
    <t>40/10</t>
  </si>
  <si>
    <t>30/45</t>
  </si>
  <si>
    <t>32,5/42,5</t>
  </si>
  <si>
    <t>42,5/10</t>
  </si>
  <si>
    <t>26/40</t>
  </si>
  <si>
    <t>45/10</t>
  </si>
  <si>
    <t>30/50</t>
  </si>
  <si>
    <t>32,5/47,5</t>
  </si>
  <si>
    <t>47,5/10</t>
  </si>
  <si>
    <t>26/45</t>
  </si>
  <si>
    <t>50/10</t>
  </si>
  <si>
    <t>30/55</t>
  </si>
  <si>
    <t>32,5/52,5</t>
  </si>
  <si>
    <t>26/50</t>
  </si>
  <si>
    <t>55/10</t>
  </si>
  <si>
    <t>35/30</t>
  </si>
  <si>
    <t>30/60</t>
  </si>
  <si>
    <t>32,5/57,5</t>
  </si>
  <si>
    <t>Schlüssellochung Außen/Innen</t>
  </si>
  <si>
    <t>26/55</t>
  </si>
  <si>
    <t>60/10</t>
  </si>
  <si>
    <t>35/35</t>
  </si>
  <si>
    <t>30/65</t>
  </si>
  <si>
    <t>32,5/62,5</t>
  </si>
  <si>
    <t>mitRZ26</t>
  </si>
  <si>
    <t>ohneRZ26</t>
  </si>
  <si>
    <t>26/60</t>
  </si>
  <si>
    <t>65/10</t>
  </si>
  <si>
    <t>35/40</t>
  </si>
  <si>
    <t>30/70</t>
  </si>
  <si>
    <t>32,5/67,5</t>
  </si>
  <si>
    <t>Profilzyl. PZ</t>
  </si>
  <si>
    <t>26/65</t>
  </si>
  <si>
    <t>70/10</t>
  </si>
  <si>
    <t>35/45</t>
  </si>
  <si>
    <t>32,5/72,5</t>
  </si>
  <si>
    <t>26/70</t>
  </si>
  <si>
    <t>35/50</t>
  </si>
  <si>
    <t>37,5/37,5</t>
  </si>
  <si>
    <t>Blind</t>
  </si>
  <si>
    <t>40/30</t>
  </si>
  <si>
    <t>37,5/42,5</t>
  </si>
  <si>
    <t>40/35</t>
  </si>
  <si>
    <t>37,5/47,5</t>
  </si>
  <si>
    <t>40/40</t>
  </si>
  <si>
    <t>35/55</t>
  </si>
  <si>
    <t>37,5/52,5</t>
  </si>
  <si>
    <t>40/45</t>
  </si>
  <si>
    <t>35/60</t>
  </si>
  <si>
    <t>37,5/57,5</t>
  </si>
  <si>
    <t>Innenknauf</t>
  </si>
  <si>
    <t>Rundzylinder</t>
  </si>
  <si>
    <t>OhneKnauf</t>
  </si>
  <si>
    <t>40/50</t>
  </si>
  <si>
    <t>35/65</t>
  </si>
  <si>
    <t>37,5/62,5</t>
  </si>
  <si>
    <t>29,5 mm</t>
  </si>
  <si>
    <t>29,5 CH</t>
  </si>
  <si>
    <t>45/30</t>
  </si>
  <si>
    <t>35/70</t>
  </si>
  <si>
    <t>37,5/67,5</t>
  </si>
  <si>
    <t>34 mm</t>
  </si>
  <si>
    <t>45/35</t>
  </si>
  <si>
    <t>37,5/72,5</t>
  </si>
  <si>
    <t>45/40</t>
  </si>
  <si>
    <t>42,5/42,5</t>
  </si>
  <si>
    <t>45/45</t>
  </si>
  <si>
    <t>42,5/47,5</t>
  </si>
  <si>
    <t>Batteriefach</t>
  </si>
  <si>
    <t>45/50</t>
  </si>
  <si>
    <t>40/55</t>
  </si>
  <si>
    <t>42,5/52,5</t>
  </si>
  <si>
    <t>einrastend</t>
  </si>
  <si>
    <t>integriert</t>
  </si>
  <si>
    <t>50/30</t>
  </si>
  <si>
    <t>40/60</t>
  </si>
  <si>
    <t>42,5/57,5</t>
  </si>
  <si>
    <t>verschraubt</t>
  </si>
  <si>
    <t>50/35</t>
  </si>
  <si>
    <t>40/65</t>
  </si>
  <si>
    <t>42,5/62,5</t>
  </si>
  <si>
    <t>50/40</t>
  </si>
  <si>
    <t>40/70</t>
  </si>
  <si>
    <t>42,5/67,5</t>
  </si>
  <si>
    <t>Innen</t>
  </si>
  <si>
    <t>Innen/Außen</t>
  </si>
  <si>
    <t>50/45</t>
  </si>
  <si>
    <t>42,5/72,5</t>
  </si>
  <si>
    <t>innen</t>
  </si>
  <si>
    <t>50/50</t>
  </si>
  <si>
    <t>47,5/47,5</t>
  </si>
  <si>
    <t>außen</t>
  </si>
  <si>
    <t>45/55</t>
  </si>
  <si>
    <t>47,5/52,5</t>
  </si>
  <si>
    <t>45/60</t>
  </si>
  <si>
    <t>47,5/57,5</t>
  </si>
  <si>
    <t>Drücker1</t>
  </si>
  <si>
    <t>Drücker2</t>
  </si>
  <si>
    <t>Drücker3</t>
  </si>
  <si>
    <t>Drücker4</t>
  </si>
  <si>
    <t>45/65</t>
  </si>
  <si>
    <t>47,5/62,5</t>
  </si>
  <si>
    <t>Drücker5</t>
  </si>
  <si>
    <t>Drücker6</t>
  </si>
  <si>
    <t>45/70</t>
  </si>
  <si>
    <t>47,5/67,5</t>
  </si>
  <si>
    <t>47,5/72,5</t>
  </si>
  <si>
    <t>50/55</t>
  </si>
  <si>
    <t>52,5/52,5</t>
  </si>
  <si>
    <t>50/60</t>
  </si>
  <si>
    <t>52,5/57,5</t>
  </si>
  <si>
    <t>50/65</t>
  </si>
  <si>
    <t>52,5/62,5</t>
  </si>
  <si>
    <t>50/70</t>
  </si>
  <si>
    <t>52,5/67,5</t>
  </si>
  <si>
    <t>55/55</t>
  </si>
  <si>
    <t>52,5/72,5</t>
  </si>
  <si>
    <t xml:space="preserve">"Blind" als einzigen Eintrag bei FS rausgenommen </t>
  </si>
  <si>
    <t>55/60</t>
  </si>
  <si>
    <t>57,5/57,5</t>
  </si>
  <si>
    <t>Türstärke Standard</t>
  </si>
  <si>
    <t>Abstand</t>
  </si>
  <si>
    <t>Abstandblind</t>
  </si>
  <si>
    <t>Fsjamit</t>
  </si>
  <si>
    <t>55/65</t>
  </si>
  <si>
    <t>57,5/62,5</t>
  </si>
  <si>
    <t>Türstärke_Edelstahl</t>
  </si>
  <si>
    <t>Abstand RZ</t>
  </si>
  <si>
    <t>Abstand PZ</t>
  </si>
  <si>
    <t>55/70</t>
  </si>
  <si>
    <t>57,5/67,5</t>
  </si>
  <si>
    <t>RZ22-70</t>
  </si>
  <si>
    <t>60/60</t>
  </si>
  <si>
    <t>57,5/72,5</t>
  </si>
  <si>
    <t>RZ22-74</t>
  </si>
  <si>
    <t>PZ 78</t>
  </si>
  <si>
    <t>60/65</t>
  </si>
  <si>
    <t>62,5/62,5</t>
  </si>
  <si>
    <t>60/70</t>
  </si>
  <si>
    <t>62,5/67,5</t>
  </si>
  <si>
    <t>65/65</t>
  </si>
  <si>
    <t>62,5/72,5</t>
  </si>
  <si>
    <t>65/70</t>
  </si>
  <si>
    <t>67,5/67,5</t>
  </si>
  <si>
    <t>70/70</t>
  </si>
  <si>
    <t>67,5/72,5</t>
  </si>
  <si>
    <t>Lochunginnen</t>
  </si>
  <si>
    <t>Office</t>
  </si>
  <si>
    <t>Seperate Türenliste</t>
  </si>
  <si>
    <t>Hitag</t>
  </si>
  <si>
    <t>Mifare Legic</t>
  </si>
  <si>
    <t>Pincode</t>
  </si>
  <si>
    <t>eSIGNO-Firmware</t>
  </si>
  <si>
    <t>PegaSys 2.05</t>
  </si>
  <si>
    <t>PegaSys 2.1</t>
  </si>
  <si>
    <t>PegaSys Pincode</t>
  </si>
  <si>
    <t>E-Zylinder</t>
  </si>
  <si>
    <t>Farbe</t>
  </si>
  <si>
    <t>Office Innenbeschlag</t>
  </si>
  <si>
    <t>B 2.1 breit</t>
  </si>
  <si>
    <t>Office schwarz</t>
  </si>
  <si>
    <t>B 2.1 Back to Back</t>
  </si>
  <si>
    <t>Office weiß</t>
  </si>
  <si>
    <t>S 2.1 schmal</t>
  </si>
  <si>
    <t>S 2.1 Back to Back</t>
  </si>
  <si>
    <t>Lochungaußen</t>
  </si>
  <si>
    <t>Officeaußen</t>
  </si>
  <si>
    <t>Fsja</t>
  </si>
  <si>
    <t>POFS (PegaSys Office Feuer Schutz )</t>
  </si>
  <si>
    <t>PFS (PegaSys Feuer Schutz)</t>
  </si>
  <si>
    <t>FS_Office</t>
  </si>
  <si>
    <t>Zylinderabdeckung</t>
  </si>
  <si>
    <t>Ja</t>
  </si>
  <si>
    <t>Nein</t>
  </si>
  <si>
    <t>JN</t>
  </si>
  <si>
    <t>YN</t>
  </si>
  <si>
    <t>Yes</t>
  </si>
  <si>
    <t>No</t>
  </si>
  <si>
    <t>Neu / Erweiterung</t>
  </si>
  <si>
    <t>Neu</t>
  </si>
  <si>
    <t>Erweiterung</t>
  </si>
  <si>
    <t>Artikel-Nr Pegasys Mifare / Legic / PinCode</t>
  </si>
  <si>
    <t>Pegasys 2.1 B/S Mifare</t>
  </si>
  <si>
    <t>Pegasys 2.1 B/S Legic</t>
  </si>
  <si>
    <t>Pegasys 2.05 Pincode</t>
  </si>
  <si>
    <t>Technologie/Leseverfahren:</t>
  </si>
  <si>
    <t>PegaSys-Zylinder-Variante</t>
  </si>
  <si>
    <t>E-Zyl.
Typ</t>
  </si>
  <si>
    <t>Zylinder-länge_CO</t>
  </si>
  <si>
    <t>Zylinder-länge_CO.WP</t>
  </si>
  <si>
    <t>Zylinder-länge_HZ</t>
  </si>
  <si>
    <t>Zylinder-länge_AP2</t>
  </si>
  <si>
    <t>Ausführung_CO</t>
  </si>
  <si>
    <t>Ausführung_AP2_HZ</t>
  </si>
  <si>
    <t>Zubehör_Ersatzteile</t>
  </si>
  <si>
    <t>Variantenspezifikation (f. EK)</t>
  </si>
  <si>
    <t>NB-Artikel-Nr.</t>
  </si>
  <si>
    <t>Variantenspezifikation (f. EK) NC</t>
  </si>
  <si>
    <t>NB-OSS-Artikel-Nr.</t>
  </si>
  <si>
    <t>IF-Artikel-Nr.</t>
  </si>
  <si>
    <t>Mifare</t>
  </si>
  <si>
    <t>PegaSys E-Zylinder 3.1</t>
  </si>
  <si>
    <t>Comfort-Knaufzylinder</t>
  </si>
  <si>
    <t>30-30</t>
  </si>
  <si>
    <t>35-30</t>
  </si>
  <si>
    <t>30-10</t>
  </si>
  <si>
    <t>Innenbereich</t>
  </si>
  <si>
    <t>Außen-/Innenbereich</t>
  </si>
  <si>
    <t>Mifare Comfort-Zylinder Standard (Indoor)</t>
  </si>
  <si>
    <t>Legic</t>
  </si>
  <si>
    <t>30-35</t>
  </si>
  <si>
    <t>35-35</t>
  </si>
  <si>
    <t>35-10</t>
  </si>
  <si>
    <t>Außenbereich</t>
  </si>
  <si>
    <t>SV-060-MP-CO</t>
  </si>
  <si>
    <t>Antipanik-Knaufzylinder</t>
  </si>
  <si>
    <t>30-40</t>
  </si>
  <si>
    <t>35-40</t>
  </si>
  <si>
    <t>40-10</t>
  </si>
  <si>
    <t>SV-080-MP-CO</t>
  </si>
  <si>
    <t>30-45</t>
  </si>
  <si>
    <t>35-45</t>
  </si>
  <si>
    <t>45-10</t>
  </si>
  <si>
    <t>30-50</t>
  </si>
  <si>
    <t>35-50</t>
  </si>
  <si>
    <t>50-10</t>
  </si>
  <si>
    <t>später ergänzen:</t>
  </si>
  <si>
    <t>30-55</t>
  </si>
  <si>
    <t>35-55</t>
  </si>
  <si>
    <t>55-10</t>
  </si>
  <si>
    <t>30-60</t>
  </si>
  <si>
    <t>35-60</t>
  </si>
  <si>
    <t>60-10</t>
  </si>
  <si>
    <t>30-65</t>
  </si>
  <si>
    <t>35-65</t>
  </si>
  <si>
    <t>65-10</t>
  </si>
  <si>
    <t>30-70</t>
  </si>
  <si>
    <t>35-70</t>
  </si>
  <si>
    <t>70-10</t>
  </si>
  <si>
    <t>40-30</t>
  </si>
  <si>
    <t>40-35</t>
  </si>
  <si>
    <t>SV-100-MP-CO</t>
  </si>
  <si>
    <t>40-40</t>
  </si>
  <si>
    <t>40-45</t>
  </si>
  <si>
    <t>40-50</t>
  </si>
  <si>
    <t>40-55</t>
  </si>
  <si>
    <t>40-60</t>
  </si>
  <si>
    <t>40-65</t>
  </si>
  <si>
    <t>40-70</t>
  </si>
  <si>
    <t>45-30</t>
  </si>
  <si>
    <t>45-35</t>
  </si>
  <si>
    <t>45-40</t>
  </si>
  <si>
    <t>45-45</t>
  </si>
  <si>
    <t>45-50</t>
  </si>
  <si>
    <t>45-55</t>
  </si>
  <si>
    <t>45-60</t>
  </si>
  <si>
    <t>45-65</t>
  </si>
  <si>
    <t>45-70</t>
  </si>
  <si>
    <t>50-30</t>
  </si>
  <si>
    <t>50-35</t>
  </si>
  <si>
    <t>50-40</t>
  </si>
  <si>
    <t>50-45</t>
  </si>
  <si>
    <t>50-50</t>
  </si>
  <si>
    <t>SV-140-MP-CO</t>
  </si>
  <si>
    <t>50-55</t>
  </si>
  <si>
    <t>50-60</t>
  </si>
  <si>
    <t>50-65</t>
  </si>
  <si>
    <t>50-70</t>
  </si>
  <si>
    <t>55-30</t>
  </si>
  <si>
    <t>55-35</t>
  </si>
  <si>
    <t>55-40</t>
  </si>
  <si>
    <t>55-45</t>
  </si>
  <si>
    <t>55-50</t>
  </si>
  <si>
    <t>55-55</t>
  </si>
  <si>
    <t>55-60</t>
  </si>
  <si>
    <t>55-65</t>
  </si>
  <si>
    <t>55-70</t>
  </si>
  <si>
    <t>60-30</t>
  </si>
  <si>
    <t>60-35</t>
  </si>
  <si>
    <t>60-40</t>
  </si>
  <si>
    <t>60-45</t>
  </si>
  <si>
    <t>60-50</t>
  </si>
  <si>
    <t>60-55</t>
  </si>
  <si>
    <t>60-60</t>
  </si>
  <si>
    <t>60-65</t>
  </si>
  <si>
    <t>60-70</t>
  </si>
  <si>
    <t>65-30</t>
  </si>
  <si>
    <t>65-35</t>
  </si>
  <si>
    <t>65-40</t>
  </si>
  <si>
    <t>65-45</t>
  </si>
  <si>
    <t>65-50</t>
  </si>
  <si>
    <t>65-55</t>
  </si>
  <si>
    <t>65-60</t>
  </si>
  <si>
    <t>65-65</t>
  </si>
  <si>
    <t>65-70</t>
  </si>
  <si>
    <t>70-30</t>
  </si>
  <si>
    <t>70-35</t>
  </si>
  <si>
    <t>70-40</t>
  </si>
  <si>
    <t>70-45</t>
  </si>
  <si>
    <t>70-50</t>
  </si>
  <si>
    <t>70-55</t>
  </si>
  <si>
    <t>70-60</t>
  </si>
  <si>
    <t>70-65</t>
  </si>
  <si>
    <t>70-70</t>
  </si>
  <si>
    <t>Mifare Comfort-Zylinder Outdoor</t>
  </si>
  <si>
    <t>SV-080-MP-CO-WP</t>
  </si>
  <si>
    <t>SV-100-MP-CO-WP</t>
  </si>
  <si>
    <t>SV-140-MP-CO-WP</t>
  </si>
  <si>
    <t>MIFARE Halbzylinder (Indoor, freidrehend)</t>
  </si>
  <si>
    <t>bitte Outdoor-variante wählen</t>
  </si>
  <si>
    <t>MIFARE Halbzylinder (Outdoor, Multirastmechanik)</t>
  </si>
  <si>
    <t>SV-040-MP-HZMRWP</t>
  </si>
  <si>
    <t>SV-070-MP-HZMRWP</t>
  </si>
  <si>
    <t>SV-080-MP-HZMRWP</t>
  </si>
  <si>
    <t>MIFARE Antipanik-Zylinder</t>
  </si>
  <si>
    <t>SV-060-MP-APFDWP</t>
  </si>
  <si>
    <t>SV-080-MP-APFDWP</t>
  </si>
  <si>
    <t>SV-100-MP-APFDWP</t>
  </si>
  <si>
    <t>SV-140-MP-APFDWP</t>
  </si>
  <si>
    <t>LEGIC Comfort-Zylinder Standard (Indoor)</t>
  </si>
  <si>
    <t>SV-060-LG-CO</t>
  </si>
  <si>
    <t>SV-080-LG-CO</t>
  </si>
  <si>
    <t>SV-100-LG-CO</t>
  </si>
  <si>
    <t>SV-140-LG-CO</t>
  </si>
  <si>
    <t>LEGIC Comfort-Zylinder Outdoor</t>
  </si>
  <si>
    <t>SV-080-LG-CO-WP</t>
  </si>
  <si>
    <t>SV-100-LG-CO-WP</t>
  </si>
  <si>
    <t>SV-140-LG-CO-WP</t>
  </si>
  <si>
    <t>LEGIC Halbzylinder (Indoor, freidrehend)</t>
  </si>
  <si>
    <t>LEGIC Halbzylinder (Outdoor, Multirastmechanik)</t>
  </si>
  <si>
    <t>SV-040-LG-HZMRWP</t>
  </si>
  <si>
    <t>SV-070-LG-HZMRWP</t>
  </si>
  <si>
    <t>SV-080-LG-HZMRWP</t>
  </si>
  <si>
    <t>LEGIC Antipanik-Zylinder</t>
  </si>
  <si>
    <t>SV-060-LG-APFDWP</t>
  </si>
  <si>
    <t>SV-080-LG-APFDWP</t>
  </si>
  <si>
    <t>SV-100-LG-APFDWP</t>
  </si>
  <si>
    <t>SV-140-LG-APFDWP</t>
  </si>
  <si>
    <t>Was hat sich geändert (nur zum internen Gebrauch)</t>
  </si>
  <si>
    <t>201808-Türenliste PegaSys V1.5a</t>
  </si>
  <si>
    <t>TL-A E-Trim - E-Zyl 3.1</t>
  </si>
  <si>
    <t>Feld "Neu/Erweiterung" war für Eingabe gesperrt. Behoben.</t>
  </si>
  <si>
    <t>201808-Türenliste PegaSys V2.0</t>
  </si>
  <si>
    <t>TL-B E-Drücker - E-Zyl.2.1</t>
  </si>
  <si>
    <t>Fehler behoben: E-Drücker - Elektronische Seite "Links" wurde nicht mit Mechanischer Seite "Rechts" im Summenbaltt dargestellt</t>
  </si>
  <si>
    <t>Fehler behoben: E-Drücker Rosette wurde im Summierungsblatt nicht mit aufgeführt</t>
  </si>
  <si>
    <t>Usability: Enfügen der Spalte"Drückerrichtung mechanisch/innen"</t>
  </si>
  <si>
    <t>201906-Türenliste PegaSys V2.2</t>
  </si>
  <si>
    <t>Pegasys E-Trim, FS, blind außen. Abstand der Schloßlochung war nicht über Pull-down auswählbar</t>
  </si>
  <si>
    <t>Summe E-Zyl. 3.1</t>
  </si>
  <si>
    <t>Art.-Nr für Montageanleitung und Sicherheitshinseise AP eingefügt</t>
  </si>
  <si>
    <t>201907-Türenliste PegaSys V2.3</t>
  </si>
  <si>
    <r>
      <t>3.1 Halbzylinder Indoor, freidrehend neu mit aufgenommen. Formeln entsprechend angepasst --</t>
    </r>
    <r>
      <rPr>
        <sz val="10"/>
        <color rgb="FFFF0000"/>
        <rFont val="Arial"/>
        <family val="2"/>
      </rPr>
      <t>&gt; nicht für Interflex</t>
    </r>
  </si>
  <si>
    <t>201911-Türenliste TL-A E-Trim - E-Zyl. 3.1</t>
  </si>
  <si>
    <t>Ergänzung: 3.1 Antipanikzylinder von 50-50 bis 70-70 mm Länge eingefügt, Pull-down angepaßt</t>
  </si>
  <si>
    <t>Summe E-Drücker - E-Zyl.2.1</t>
  </si>
  <si>
    <t>Fehlerbehebung: 2.1 E-Zylinder die NB-Artikel-Nr waren um eine Zeile verschoben, deshalb ergaben die Summierungen im Summenblatt keinen Sinn</t>
  </si>
  <si>
    <t>Ergänzung: HZ Zylindermittelstücke ergänzt für 55/10 mm bis 70/10 mm</t>
  </si>
  <si>
    <t>Änderunge: Feuerschutz für Pegasys Office rausgenommen, weil wir 2020 keine Neu-Zertifizierung machen werden</t>
  </si>
  <si>
    <t>202002-Türenliste TL-B E-Drücker - E-Zyl.2.1</t>
  </si>
  <si>
    <t>Formelfehler für Drückerrichtung des mechanischen bzw. Innendrückers korrigiert. Jetzt wird die rechts/links Ausrichtung wieder angezeigt</t>
  </si>
  <si>
    <t>202003-Türenliste Pegasys V2.5</t>
  </si>
  <si>
    <t>Spalte H: durch herunterkopieren / nicht herunterkpieren war die Formel für die Drückerrichtung der mech. Innenseite nicht sichtbar</t>
  </si>
  <si>
    <t>Bekannt, noch nicht behoben</t>
  </si>
  <si>
    <t>Summierung auch für Beschläge und Office (und Wetterschutzdach, und Batteriefach, ….)</t>
  </si>
  <si>
    <t>NC.PG.Z4.30-30.MP.CO</t>
  </si>
  <si>
    <t>NC.PG.Z4.30-35.MP.CO</t>
  </si>
  <si>
    <t>NC.PG.Z4.35-30.MP.CO</t>
  </si>
  <si>
    <t>NC.PG.Z4.30-40.MP.CO</t>
  </si>
  <si>
    <t>NC.PG.Z4.40-30.MP.CO</t>
  </si>
  <si>
    <t>NC.PG.Z4.30-45.MP.CO</t>
  </si>
  <si>
    <t>NC.PG.Z4.45-30.MP.CO</t>
  </si>
  <si>
    <t>NC.PG.Z4.30-50.MP.CO</t>
  </si>
  <si>
    <t>NC.PG.Z4.50-30.MP.CO</t>
  </si>
  <si>
    <t>NC.PG.Z4.30-55.MP.CO</t>
  </si>
  <si>
    <t>NC.PG.Z4.55-30.MP.CO</t>
  </si>
  <si>
    <t>NC.PG.Z4.30-60.MP.CO</t>
  </si>
  <si>
    <t>NC.PG.Z4.60-30.MP.CO</t>
  </si>
  <si>
    <t>NC.PG.Z4.30-65.MP.CO</t>
  </si>
  <si>
    <t>NC.PG.Z4.65-30.MP.CO</t>
  </si>
  <si>
    <t>NC.PG.Z4.30-70.MP.CO</t>
  </si>
  <si>
    <t>NC.PG.Z4.70-30.MP.CO</t>
  </si>
  <si>
    <t>NC.PG.Z4.35-35.MP.CO</t>
  </si>
  <si>
    <t>NC.PG.Z4.35-40.MP.CO</t>
  </si>
  <si>
    <t>NC.PG.Z4.40-35.MP.CO</t>
  </si>
  <si>
    <t>NC.PG.Z4.35-45.MP.CO</t>
  </si>
  <si>
    <t>NC.PG.Z4.45-35.MP.CO</t>
  </si>
  <si>
    <t>NC.PG.Z4.35-50.MP.CO</t>
  </si>
  <si>
    <t>NC.PG.Z4.50-35.MP.CO</t>
  </si>
  <si>
    <t>NC.PG.Z4.35-55.MP.CO</t>
  </si>
  <si>
    <t>NC.PG.Z4.55-35.MP.CO</t>
  </si>
  <si>
    <t>NC.PG.Z4.35-60.MP.CO</t>
  </si>
  <si>
    <t>NC.PG.Z4.60-35.MP.CO</t>
  </si>
  <si>
    <t>NC.PG.Z4.35-65.MP.CO</t>
  </si>
  <si>
    <t>NC.PG.Z4.65-35.MP.CO</t>
  </si>
  <si>
    <t>NC.PG.Z4.35-70.MP.CO</t>
  </si>
  <si>
    <t>NC.PG.Z4.70-35.MP.CO</t>
  </si>
  <si>
    <t>NC.PG.Z4.40-40.MP.CO</t>
  </si>
  <si>
    <t>NC.PG.Z4.40-45.MP.CO</t>
  </si>
  <si>
    <t>NC.PG.Z4.45-40.MP.CO</t>
  </si>
  <si>
    <t>NC.PG.Z4.40-50.MP.CO</t>
  </si>
  <si>
    <t>NC.PG.Z4.50-40.MP.CO</t>
  </si>
  <si>
    <t>NC.PG.Z4.40-55.MP.CO</t>
  </si>
  <si>
    <t>NC.PG.Z4.55-40.MP.CO</t>
  </si>
  <si>
    <t>NC.PG.Z4.40-60.MP.CO</t>
  </si>
  <si>
    <t>NC.PG.Z4.60-40.MP.CO</t>
  </si>
  <si>
    <t>NC.PG.Z4.40-65.MP.CO</t>
  </si>
  <si>
    <t>NC.PG.Z4.65-40.MP.CO</t>
  </si>
  <si>
    <t>NC.PG.Z4.40-70.MP.CO</t>
  </si>
  <si>
    <t>NC.PG.Z4.70-40.MP.CO</t>
  </si>
  <si>
    <t>NC.PG.Z4.45-45.MP.CO</t>
  </si>
  <si>
    <t>NC.PG.Z4.45-50.MP.CO</t>
  </si>
  <si>
    <t>NC.PG.Z4.50-45.MP.CO</t>
  </si>
  <si>
    <t>NC.PG.Z4.45-55.MP.CO</t>
  </si>
  <si>
    <t>NC.PG.Z4.55-45.MP.CO</t>
  </si>
  <si>
    <t>NC.PG.Z4.45-60.MP.CO</t>
  </si>
  <si>
    <t>NC.PG.Z4.60-45.MP.CO</t>
  </si>
  <si>
    <t>NC.PG.Z4.45-65.MP.CO</t>
  </si>
  <si>
    <t>NC.PG.Z4.65-45.MP.CO</t>
  </si>
  <si>
    <t>NC.PG.Z4.45-70.MP.CO</t>
  </si>
  <si>
    <t>NC.PG.Z4.70-45.MP.CO</t>
  </si>
  <si>
    <t>NC.PG.Z4.50-50.MP.CO</t>
  </si>
  <si>
    <t>NC.PG.Z4.50-55.MP.CO</t>
  </si>
  <si>
    <t>NC.PG.Z4.55-50.MP.CO</t>
  </si>
  <si>
    <t>NC.PG.Z4.50-60.MP.CO</t>
  </si>
  <si>
    <t>NC.PG.Z4.60-50.MP.CO</t>
  </si>
  <si>
    <t>NC.PG.Z4.50-65.MP.CO</t>
  </si>
  <si>
    <t>NC.PG.Z4.65-50.MP.CO</t>
  </si>
  <si>
    <t>NC.PG.Z4.50-70.MP.CO</t>
  </si>
  <si>
    <t>NC.PG.Z4.70-50.MP.CO</t>
  </si>
  <si>
    <t>NC.PG.Z4.55-55.MP.CO</t>
  </si>
  <si>
    <t>NC.PG.Z4.55-60.MP.CO</t>
  </si>
  <si>
    <t>NC.PG.Z4.60-55.MP.CO</t>
  </si>
  <si>
    <t>NC.PG.Z4.55-65.MP.CO</t>
  </si>
  <si>
    <t>NC.PG.Z4.65-55.MP.CO</t>
  </si>
  <si>
    <t>NC.PG.Z4.55-70.MP.CO</t>
  </si>
  <si>
    <t>NC.PG.Z4.70-55.MP.CO</t>
  </si>
  <si>
    <t>NC.PG.Z4.60-60.MP.CO</t>
  </si>
  <si>
    <t>NC.PG.Z4.60-65.MP.CO</t>
  </si>
  <si>
    <t>NC.PG.Z4.65-60.MP.CO</t>
  </si>
  <si>
    <t>NC.PG.Z4.60-70.MP.CO</t>
  </si>
  <si>
    <t>NC.PG.Z4.70-60.MP.CO</t>
  </si>
  <si>
    <t>NC.PG.Z4.65-65.MP.CO</t>
  </si>
  <si>
    <t>NC.PG.Z4.65-70.MP.CO</t>
  </si>
  <si>
    <t>NC.PG.Z4.70-65.MP.CO</t>
  </si>
  <si>
    <t>NC.PG.Z4.70-70.MP.CO</t>
  </si>
  <si>
    <t>NC.PG.Z4.35-30.MP.CO.WP</t>
  </si>
  <si>
    <t>NC.PG.Z4.40-30.MP.CO.WP</t>
  </si>
  <si>
    <t>NC.PG.Z4.45-30.MP.CO.WP</t>
  </si>
  <si>
    <t>NC.PG.Z4.50-30.MP.CO.WP</t>
  </si>
  <si>
    <t>NC.PG.Z4.55-30.MP.CO.WP</t>
  </si>
  <si>
    <t>NC.PG.Z4.60-30.MP.CO.WP</t>
  </si>
  <si>
    <t>NC.PG.Z4.65-30.MP.CO.WP</t>
  </si>
  <si>
    <t>NC.PG.Z4.70-30.MP.CO.WP</t>
  </si>
  <si>
    <t>NC.PG.Z4.35-35.MP.CO.WP</t>
  </si>
  <si>
    <t>NC.PG.Z4.35-40.MP.CO.WP</t>
  </si>
  <si>
    <t>NC.PG.Z4.40-35.MP.CO.WP</t>
  </si>
  <si>
    <t>NC.PG.Z4.35-45.MP.CO.WP</t>
  </si>
  <si>
    <t>NC.PG.Z4.45-35.MP.CO.WP</t>
  </si>
  <si>
    <t>NC.PG.Z4.35-50.MP.CO.WP</t>
  </si>
  <si>
    <t>NC.PG.Z4.50-35.MP.CO.WP</t>
  </si>
  <si>
    <t>NC.PG.Z4.35-55.MP.CO.WP</t>
  </si>
  <si>
    <t>NC.PG.Z4.55-35.MP.CO.WP</t>
  </si>
  <si>
    <t>NC.PG.Z4.35-60.MP.CO.WP</t>
  </si>
  <si>
    <t>NC.PG.Z4.60-35.MP.CO.WP</t>
  </si>
  <si>
    <t>NC.PG.Z4.35-65.MP.CO.WP</t>
  </si>
  <si>
    <t>NC.PG.Z4.65-35.MP.CO.WP</t>
  </si>
  <si>
    <t>NC.PG.Z4.35-70.MP.CO.WP</t>
  </si>
  <si>
    <t>NC.PG.Z4.70-35.MP.CO.WP</t>
  </si>
  <si>
    <t>NC.PG.Z4.40-40.MP.CO.WP</t>
  </si>
  <si>
    <t>NC.PG.Z4.40-45.MP.CO.WP</t>
  </si>
  <si>
    <t>NC.PG.Z4.45-40.MP.CO.WP</t>
  </si>
  <si>
    <t>NC.PG.Z4.40-50.MP.CO.WP</t>
  </si>
  <si>
    <t>NC.PG.Z4.50-40.MP.CO.WP</t>
  </si>
  <si>
    <t>NC.PG.Z4.40-55.MP.CO.WP</t>
  </si>
  <si>
    <t>NC.PG.Z4.55-40.MP.CO.WP</t>
  </si>
  <si>
    <t>NC.PG.Z4.40-60.MP.CO.WP</t>
  </si>
  <si>
    <t>NC.PG.Z4.60-40.MP.CO.WP</t>
  </si>
  <si>
    <t>NC.PG.Z4.40-65.MP.CO.WP</t>
  </si>
  <si>
    <t>NC.PG.Z4.65-40.MP.CO.WP</t>
  </si>
  <si>
    <t>NC.PG.Z4.40-70.MP.CO.WP</t>
  </si>
  <si>
    <t>NC.PG.Z4.70-40.MP.CO.WP</t>
  </si>
  <si>
    <t>NC.PG.Z4.45-45.MP.CO.WP</t>
  </si>
  <si>
    <t>NC.PG.Z4.45-50.MP.CO.WP</t>
  </si>
  <si>
    <t>NC.PG.Z4.50-45.MP.CO.WP</t>
  </si>
  <si>
    <t>NC.PG.Z4.45-55.MP.CO.WP</t>
  </si>
  <si>
    <t>NC.PG.Z4.55-45.MP.CO.WP</t>
  </si>
  <si>
    <t>NC.PG.Z4.45-60.MP.CO.WP</t>
  </si>
  <si>
    <t>NC.PG.Z4.60-45.MP.CO.WP</t>
  </si>
  <si>
    <t>NC.PG.Z4.45-65.MP.CO.WP</t>
  </si>
  <si>
    <t>NC.PG.Z4.65-45.MP.CO.WP</t>
  </si>
  <si>
    <t>NC.PG.Z4.45-70.MP.CO.WP</t>
  </si>
  <si>
    <t>NC.PG.Z4.70-45.MP.CO.WP</t>
  </si>
  <si>
    <t>NC.PG.Z4.50-50.MP.CO.WP</t>
  </si>
  <si>
    <t>NC.PG.Z4.50-55.MP.CO.WP</t>
  </si>
  <si>
    <t>NC.PG.Z4.55-50.MP.CO.WP</t>
  </si>
  <si>
    <t>NC.PG.Z4.50-60.MP.CO.WP</t>
  </si>
  <si>
    <t>NC.PG.Z4.60-50.MP.CO.WP</t>
  </si>
  <si>
    <t>NC.PG.Z4.50-65.MP.CO.WP</t>
  </si>
  <si>
    <t>NC.PG.Z4.65-50.MP.CO.WP</t>
  </si>
  <si>
    <t>NC.PG.Z4.50-70.MP.CO.WP</t>
  </si>
  <si>
    <t>NC.PG.Z4.70-50.MP.CO.WP</t>
  </si>
  <si>
    <t>NC.PG.Z4.55-55.MP.CO.WP</t>
  </si>
  <si>
    <t>NC.PG.Z4.55-60.MP.CO.WP</t>
  </si>
  <si>
    <t>NC.PG.Z4.60-55.MP.CO.WP</t>
  </si>
  <si>
    <t>NC.PG.Z4.55-65.MP.CO.WP</t>
  </si>
  <si>
    <t>NC.PG.Z4.65-55.MP.CO.WP</t>
  </si>
  <si>
    <t>NC.PG.Z4.55-70.MP.CO.WP</t>
  </si>
  <si>
    <t>NC.PG.Z4.70-55.MP.CO.WP</t>
  </si>
  <si>
    <t>NC.PG.Z4.60-60.MP.CO.WP</t>
  </si>
  <si>
    <t>NC.PG.Z4.60-65.MP.CO.WP</t>
  </si>
  <si>
    <t>NC.PG.Z4.65-60.MP.CO.WP</t>
  </si>
  <si>
    <t>NC.PG.Z4.60-70.MP.CO.WP</t>
  </si>
  <si>
    <t>NC.PG.Z4.70-60.MP.CO.WP</t>
  </si>
  <si>
    <t>NC.PG.Z4.65-65.MP.CO.WP</t>
  </si>
  <si>
    <t>NC.PG.Z4.65-70.MP.CO.WP</t>
  </si>
  <si>
    <t>NC.PG.Z4.70-65.MP.CO.WP</t>
  </si>
  <si>
    <t>NC.PG.Z4.70-70.MP.CO.WP</t>
  </si>
  <si>
    <t>NC.PG.Z4.30-10.MP.HZ</t>
  </si>
  <si>
    <t>NC.PG.Z4.35-10.MP.HZ</t>
  </si>
  <si>
    <t>NC.PG.Z4.40-10.MP.HZ</t>
  </si>
  <si>
    <t>NC.PG.Z4.45-10.MP.HZ</t>
  </si>
  <si>
    <t>NC.PG.Z4.50-10.MP.HZ</t>
  </si>
  <si>
    <t>NC.PG.Z4.55-10.MP.HZ</t>
  </si>
  <si>
    <t>NC.PG.Z4.60-10.MP.HZ</t>
  </si>
  <si>
    <t>NC.PG.Z4.65-10.MP.HZ</t>
  </si>
  <si>
    <t>NC.PG.Z4.70-10.MP.HZ</t>
  </si>
  <si>
    <t>NC.PG.Z4.30-10.MP.HZ.MR.WP</t>
  </si>
  <si>
    <t>NC.PG.Z4.35-10.MP.HZ.MR.WP</t>
  </si>
  <si>
    <t>NC.PG.Z4.40-10.MP.HZ.MR.WP</t>
  </si>
  <si>
    <t>NC.PG.Z4.45-10.MP.HZ.MR.WP</t>
  </si>
  <si>
    <t>NC.PG.Z4.50-10.MP.HZ.MR.WP</t>
  </si>
  <si>
    <t>NC.PG.Z4.55-10.MP.HZ.MR.WP</t>
  </si>
  <si>
    <t>NC.PG.Z4.60-10.MP.HZ.MR.WP</t>
  </si>
  <si>
    <t>NC.PG.Z4.65-10.MP.HZ.MR.WP</t>
  </si>
  <si>
    <t>NC.PG.Z4.70-10.MP.HZ.MR.WP</t>
  </si>
  <si>
    <t>NC.PG.Z4.30-30.MP.AP2.FD.WP</t>
  </si>
  <si>
    <t>NC.PG.Z4.30-35.MP.AP2.FD.WP</t>
  </si>
  <si>
    <t>NC.PG.Z4.30-40.MP.AP2.FD.WP</t>
  </si>
  <si>
    <t>NC.PG.Z4.30-45.MP.AP2.FD.WP</t>
  </si>
  <si>
    <t>NC.PG.Z4.30-50.MP.AP2.FD.WP</t>
  </si>
  <si>
    <t>NC.PG.Z4.35-30.MP.AP2.FD.WP</t>
  </si>
  <si>
    <t>NC.PG.Z4.35-35.MP.AP2.FD.WP</t>
  </si>
  <si>
    <t>NC.PG.Z4.35-40.MP.AP2.FD.WP</t>
  </si>
  <si>
    <t>NC.PG.Z4.35-45.MP.AP2.FD.WP</t>
  </si>
  <si>
    <t>NC.PG.Z4.35-50.MP.AP2.FD.WP</t>
  </si>
  <si>
    <t>NC.PG.Z4.40-30.MP.AP2.FD.WP</t>
  </si>
  <si>
    <t>NC.PG.Z4.40-35.MP.AP2.FD.WP</t>
  </si>
  <si>
    <t>NC.PG.Z4.40-40.MP.AP2.FD.WP</t>
  </si>
  <si>
    <t>NC.PG.Z4.40-45.MP.AP2.FD.WP</t>
  </si>
  <si>
    <t>NC.PG.Z4.40-50.MP.AP2.FD.WP</t>
  </si>
  <si>
    <t>NC.PG.Z4.45-30.MP.AP2.FD.WP</t>
  </si>
  <si>
    <t>NC.PG.Z4.45-35.MP.AP2.FD.WP</t>
  </si>
  <si>
    <t>NC.PG.Z4.45-40.MP.AP2.FD.WP</t>
  </si>
  <si>
    <t>NC.PG.Z4.45-45.MP.AP2.FD.WP</t>
  </si>
  <si>
    <t>NC.PG.Z4.45-50.MP.AP2.FD.WP</t>
  </si>
  <si>
    <t>NC.PG.Z4.50-30.MP.AP2.FD.WP</t>
  </si>
  <si>
    <t>NC.PG.Z4.50-35.MP.AP2.FD.WP</t>
  </si>
  <si>
    <t>NC.PG.Z4.50-40.MP.AP2.FD.WP</t>
  </si>
  <si>
    <t>NC.PG.Z4.50-45.MP.AP2.FD.WP</t>
  </si>
  <si>
    <t>NC.PG.Z4.50-50.MP.AP2.FD.WP</t>
  </si>
  <si>
    <t>NC.PG.Z4.50-55.MP.AP2.FD.WP</t>
  </si>
  <si>
    <t>NC.PG.Z4.45-55.MP.AP2.FD.WP</t>
  </si>
  <si>
    <t>NC.PG.Z4.55-45.MP.AP2.FD.WP</t>
  </si>
  <si>
    <t>NC.PG.Z4.45-60.MP.AP2.FD.WP</t>
  </si>
  <si>
    <t>NC.PG.Z4.60-45.MP.AP2.FD.WP</t>
  </si>
  <si>
    <t>NC.PG.Z4.45-65.MP.AP2.FD.WP</t>
  </si>
  <si>
    <t>NC.PG.Z4.65-45.MP.AP2.FD.WP</t>
  </si>
  <si>
    <t>NC.PG.Z4.45-70.MP.AP2.FD.WP</t>
  </si>
  <si>
    <t>NC.PG.Z4.70-45.MP.AP2.FD.WP</t>
  </si>
  <si>
    <t>NC.PG.Z4.55-50.MP.AP2.FD.WP</t>
  </si>
  <si>
    <t>NC.PG.Z4.50-60.MP.AP2.FD.WP</t>
  </si>
  <si>
    <t>NC.PG.Z4.60-50.MP.AP2.FD.WP</t>
  </si>
  <si>
    <t>NC.PG.Z4.50-65.MP.AP2.FD.WP</t>
  </si>
  <si>
    <t>NC.PG.Z4.65-50.MP.AP2.FD.WP</t>
  </si>
  <si>
    <t>NC.PG.Z4.50-70.MP.AP2.FD.WP</t>
  </si>
  <si>
    <t>NC.PG.Z4.70-50.MP.AP2.FD.WP</t>
  </si>
  <si>
    <t>NC.PG.Z4.55-55.MP.AP2.FD.WP</t>
  </si>
  <si>
    <t>NC.PG.Z4.55-60.MP.AP2.FD.WP</t>
  </si>
  <si>
    <t>NC.PG.Z4.60-55.MP.AP2.FD.WP</t>
  </si>
  <si>
    <t>NC.PG.Z4.55-65.MP.AP2.FD.WP</t>
  </si>
  <si>
    <t>NC.PG.Z4.65-55.MP.AP2.FD.WP</t>
  </si>
  <si>
    <t>NC.PG.Z4.55-70.MP.AP2.FD.WP</t>
  </si>
  <si>
    <t>NC.PG.Z4.70-55.MP.AP2.FD.WP</t>
  </si>
  <si>
    <t>NC.PG.Z4.60-60.MP.AP2.FD.WP</t>
  </si>
  <si>
    <t>NC.PG.Z4.60-65.MP.AP2.FD.WP</t>
  </si>
  <si>
    <t>NC.PG.Z4.65-60.MP.AP2.FD.WP</t>
  </si>
  <si>
    <t>NC.PG.Z4.60-70.MP.AP2.FD.WP</t>
  </si>
  <si>
    <t>NC.PG.Z4.70-60.MP.AP2.FD.WP</t>
  </si>
  <si>
    <t>NC.PG.Z4.65-65.MP.AP2.FD.WP</t>
  </si>
  <si>
    <t>NC.PG.Z4.65-70.MP.AP2.FD.WP</t>
  </si>
  <si>
    <t>NC.PG.Z4.70-65.MP.AP2.FD.WP</t>
  </si>
  <si>
    <t>NC.PG.Z4.70-70.MP.AP2.FD.WP</t>
  </si>
  <si>
    <t>NC.PG.Z4.30-55.MP.AP2.FD.WP</t>
  </si>
  <si>
    <t>NC.PG.Z4.55-30.MP.AP2.FD.WP</t>
  </si>
  <si>
    <t>NC.PG.Z4.30-60.MP.AP2.FD.WP</t>
  </si>
  <si>
    <t>NC.PG.Z4.60-30.MP.AP2.FD.WP</t>
  </si>
  <si>
    <t>NC.PG.Z4.30-65.MP.AP2.FD.WP</t>
  </si>
  <si>
    <t>NC.PG.Z4.65-30.MP.AP2.FD.WP</t>
  </si>
  <si>
    <t>NC.PG.Z4.30-70.MP.AP2.FD.WP</t>
  </si>
  <si>
    <t>NC.PG.Z4.70-30.MP.AP2.FD.WP</t>
  </si>
  <si>
    <t>NC.PG.Z4.35-55.MP.AP2.FD.WP</t>
  </si>
  <si>
    <t>NC.PG.Z4.55-35.MP.AP2.FD.WP</t>
  </si>
  <si>
    <t>NC.PG.Z4.35-60.MP.AP2.FD.WP</t>
  </si>
  <si>
    <t>NC.PG.Z4.60-35.MP.AP2.FD.WP</t>
  </si>
  <si>
    <t>NC.PG.Z4.35-65.MP.AP2.FD.WP</t>
  </si>
  <si>
    <t>NC.PG.Z4.65-35.MP.AP2.FD.WP</t>
  </si>
  <si>
    <t>NC.PG.Z4.35-70.MP.AP2.FD.WP</t>
  </si>
  <si>
    <t>NC.PG.Z4.70-35.MP.AP2.FD.WP</t>
  </si>
  <si>
    <t>NC.PG.Z4.40-55.MP.AP2.FD.WP</t>
  </si>
  <si>
    <t>NC.PG.Z4.55-40.MP.AP2.FD.WP</t>
  </si>
  <si>
    <t>NC.PG.Z4.40-60.MP.AP2.FD.WP</t>
  </si>
  <si>
    <t>NC.PG.Z4.60-40.MP.AP2.FD.WP</t>
  </si>
  <si>
    <t>NC.PG.Z4.40-65.MP.AP2.FD.WP</t>
  </si>
  <si>
    <t>NC.PG.Z4.65-40.MP.AP2.FD.WP</t>
  </si>
  <si>
    <t>NC.PG.Z4.40-70.MP.AP2.FD.WP</t>
  </si>
  <si>
    <t>NC.PG.Z4.70-40.MP.AP2.FD.WP</t>
  </si>
  <si>
    <t>NC.PG.Z4.30-30.LG.CO</t>
  </si>
  <si>
    <t>NC.PG.Z4.30-35.LG.CO</t>
  </si>
  <si>
    <t>NC.PG.Z4.35-30.LG.CO</t>
  </si>
  <si>
    <t>NC.PG.Z4.30-40.LG.CO</t>
  </si>
  <si>
    <t>NC.PG.Z4.40-30.LG.CO</t>
  </si>
  <si>
    <t>NC.PG.Z4.30-45.LG.CO</t>
  </si>
  <si>
    <t>NC.PG.Z4.45-30.LG.CO</t>
  </si>
  <si>
    <t>NC.PG.Z4.30-50.LG.CO</t>
  </si>
  <si>
    <t>NC.PG.Z4.50-30.LG.CO</t>
  </si>
  <si>
    <t>NC.PG.Z4.30-55.LG.CO</t>
  </si>
  <si>
    <t>NC.PG.Z4.55-30.LG.CO</t>
  </si>
  <si>
    <t>NC.PG.Z4.30-60.LG.CO</t>
  </si>
  <si>
    <t>NC.PG.Z4.60-30.LG.CO</t>
  </si>
  <si>
    <t>NC.PG.Z4.30-65.LG.CO</t>
  </si>
  <si>
    <t>NC.PG.Z4.65-30.LG.CO</t>
  </si>
  <si>
    <t>NC.PG.Z4.30-70.LG.CO</t>
  </si>
  <si>
    <t>NC.PG.Z4.70-30.LG.CO</t>
  </si>
  <si>
    <t>NC.PG.Z4.35-35.LG.CO</t>
  </si>
  <si>
    <t>NC.PG.Z4.35-40.LG.CO</t>
  </si>
  <si>
    <t>NC.PG.Z4.40-35.LG.CO</t>
  </si>
  <si>
    <t>NC.PG.Z4.35-45.LG.CO</t>
  </si>
  <si>
    <t>NC.PG.Z4.45-35.LG.CO</t>
  </si>
  <si>
    <t>NC.PG.Z4.35-50.LG.CO</t>
  </si>
  <si>
    <t>NC.PG.Z4.50-35.LG.CO</t>
  </si>
  <si>
    <t>NC.PG.Z4.35-55.LG.CO</t>
  </si>
  <si>
    <t>NC.PG.Z4.55-35.LG.CO</t>
  </si>
  <si>
    <t>NC.PG.Z4.35-60.LG.CO</t>
  </si>
  <si>
    <t>NC.PG.Z4.60-35.LG.CO</t>
  </si>
  <si>
    <t>NC.PG.Z4.35-65.LG.CO</t>
  </si>
  <si>
    <t>NC.PG.Z4.65-35.LG.CO</t>
  </si>
  <si>
    <t>NC.PG.Z4.35-70.LG.CO</t>
  </si>
  <si>
    <t>NC.PG.Z4.70-35.LG.CO</t>
  </si>
  <si>
    <t>NC.PG.Z4.40-40.LG.CO</t>
  </si>
  <si>
    <t>NC.PG.Z4.40-45.LG.CO</t>
  </si>
  <si>
    <t>NC.PG.Z4.45-40.LG.CO</t>
  </si>
  <si>
    <t>NC.PG.Z4.40-50.LG.CO</t>
  </si>
  <si>
    <t>NC.PG.Z4.50-40.LG.CO</t>
  </si>
  <si>
    <t>NC.PG.Z4.40-55.LG.CO</t>
  </si>
  <si>
    <t>NC.PG.Z4.55-40.LG.CO</t>
  </si>
  <si>
    <t>NC.PG.Z4.40-60.LG.CO</t>
  </si>
  <si>
    <t>NC.PG.Z4.60-40.LG.CO</t>
  </si>
  <si>
    <t>NC.PG.Z4.40-65.LG.CO</t>
  </si>
  <si>
    <t>NC.PG.Z4.65-40.LG.CO</t>
  </si>
  <si>
    <t>NC.PG.Z4.40-70.LG.CO</t>
  </si>
  <si>
    <t>NC.PG.Z4.70-40.LG.CO</t>
  </si>
  <si>
    <t>NC.PG.Z4.45-45.LG.CO</t>
  </si>
  <si>
    <t>NC.PG.Z4.45-50.LG.CO</t>
  </si>
  <si>
    <t>NC.PG.Z4.50-45.LG.CO</t>
  </si>
  <si>
    <t>NC.PG.Z4.45-55.LG.CO</t>
  </si>
  <si>
    <t>NC.PG.Z4.55-45.LG.CO</t>
  </si>
  <si>
    <t>NC.PG.Z4.45-60.LG.CO</t>
  </si>
  <si>
    <t>NC.PG.Z4.60-45.LG.CO</t>
  </si>
  <si>
    <t>NC.PG.Z4.45-65.LG.CO</t>
  </si>
  <si>
    <t>NC.PG.Z4.65-45.LG.CO</t>
  </si>
  <si>
    <t>NC.PG.Z4.45-70.LG.CO</t>
  </si>
  <si>
    <t>NC.PG.Z4.70-45.LG.CO</t>
  </si>
  <si>
    <t>NC.PG.Z4.50-50.LG.CO</t>
  </si>
  <si>
    <t>NC.PG.Z4.50-55.LG.CO</t>
  </si>
  <si>
    <t>NC.PG.Z4.55-50.LG.CO</t>
  </si>
  <si>
    <t>NC.PG.Z4.50-60.LG.CO</t>
  </si>
  <si>
    <t>NC.PG.Z4.60-50.LG.CO</t>
  </si>
  <si>
    <t>NC.PG.Z4.50-65.LG.CO</t>
  </si>
  <si>
    <t>NC.PG.Z4.65-50.LG.CO</t>
  </si>
  <si>
    <t>NC.PG.Z4.50-70.LG.CO</t>
  </si>
  <si>
    <t>NC.PG.Z4.70-50.LG.CO</t>
  </si>
  <si>
    <t>NC.PG.Z4.55-55.LG.CO</t>
  </si>
  <si>
    <t>NC.PG.Z4.55-60.LG.CO</t>
  </si>
  <si>
    <t>NC.PG.Z4.60-55.LG.CO</t>
  </si>
  <si>
    <t>NC.PG.Z4.55-65.LG.CO</t>
  </si>
  <si>
    <t>NC.PG.Z4.65-55.LG.CO</t>
  </si>
  <si>
    <t>NC.PG.Z4.55-70.LG.CO</t>
  </si>
  <si>
    <t>NC.PG.Z4.70-55.LG.CO</t>
  </si>
  <si>
    <t>NC.PG.Z4.60-60.LG.CO</t>
  </si>
  <si>
    <t>NC.PG.Z4.60-65.LG.CO</t>
  </si>
  <si>
    <t>NC.PG.Z4.65-60.LG.CO</t>
  </si>
  <si>
    <t>NC.PG.Z4.60-70.LG.CO</t>
  </si>
  <si>
    <t>NC.PG.Z4.70-60.LG.CO</t>
  </si>
  <si>
    <t>NC.PG.Z4.65-65.LG.CO</t>
  </si>
  <si>
    <t>NC.PG.Z4.65-70.LG.CO</t>
  </si>
  <si>
    <t>NC.PG.Z4.70-65.LG.CO</t>
  </si>
  <si>
    <t>NC.PG.Z4.70-70.LG.CO</t>
  </si>
  <si>
    <t>NC.PG.Z4.35-30.LG.CO.WP</t>
  </si>
  <si>
    <t>NC.PG.Z4.40-30.LG.CO.WP</t>
  </si>
  <si>
    <t>NC.PG.Z4.45-30.LG.CO.WP</t>
  </si>
  <si>
    <t>NC.PG.Z4.50-30.LG.CO.WP</t>
  </si>
  <si>
    <t>NC.PG.Z4.55-30.LG.CO.WP</t>
  </si>
  <si>
    <t>NC.PG.Z4.60-30.LG.CO.WP</t>
  </si>
  <si>
    <t>NC.PG.Z4.65-30.LG.CO.WP</t>
  </si>
  <si>
    <t>NC.PG.Z4.70-30.LG.CO.WP</t>
  </si>
  <si>
    <t>NC.PG.Z4.35-35.LG.CO.WP</t>
  </si>
  <si>
    <t>NC.PG.Z4.35-40.LG.CO.WP</t>
  </si>
  <si>
    <t>NC.PG.Z4.40-35.LG.CO.WP</t>
  </si>
  <si>
    <t>NC.PG.Z4.35-45.LG.CO.WP</t>
  </si>
  <si>
    <t>NC.PG.Z4.45-35.LG.CO.WP</t>
  </si>
  <si>
    <t>NC.PG.Z4.35-50.LG.CO.WP</t>
  </si>
  <si>
    <t>NC.PG.Z4.50-35.LG.CO.WP</t>
  </si>
  <si>
    <t>NC.PG.Z4.35-55.LG.CO.WP</t>
  </si>
  <si>
    <t>NC.PG.Z4.55-35.LG.CO.WP</t>
  </si>
  <si>
    <t>NC.PG.Z4.35-60.LG.CO.WP</t>
  </si>
  <si>
    <t>NC.PG.Z4.60-35.LG.CO.WP</t>
  </si>
  <si>
    <t>NC.PG.Z4.35-65.LG.CO.WP</t>
  </si>
  <si>
    <t>NC.PG.Z4.65-35.LG.CO.WP</t>
  </si>
  <si>
    <t>NC.PG.Z4.35-70.LG.CO.WP</t>
  </si>
  <si>
    <t>NC.PG.Z4.70-35.LG.CO.WP</t>
  </si>
  <si>
    <t>NC.PG.Z4.40-40.LG.CO.WP</t>
  </si>
  <si>
    <t>NC.PG.Z4.40-45.LG.CO.WP</t>
  </si>
  <si>
    <t>NC.PG.Z4.45-40.LG.CO.WP</t>
  </si>
  <si>
    <t>NC.PG.Z4.40-50.LG.CO.WP</t>
  </si>
  <si>
    <t>NC.PG.Z4.50-40.LG.CO.WP</t>
  </si>
  <si>
    <t>NC.PG.Z4.40-55.LG.CO.WP</t>
  </si>
  <si>
    <t>NC.PG.Z4.55-40.LG.CO.WP</t>
  </si>
  <si>
    <t>NC.PG.Z4.40-60.LG.CO.WP</t>
  </si>
  <si>
    <t>NC.PG.Z4.60-40.LG.CO.WP</t>
  </si>
  <si>
    <t>NC.PG.Z4.40-65.LG.CO.WP</t>
  </si>
  <si>
    <t>NC.PG.Z4.65-40.LG.CO.WP</t>
  </si>
  <si>
    <t>NC.PG.Z4.40-70.LG.CO.WP</t>
  </si>
  <si>
    <t>NC.PG.Z4.70-40.LG.CO.WP</t>
  </si>
  <si>
    <t>NC.PG.Z4.45-45.LG.CO.WP</t>
  </si>
  <si>
    <t>NC.PG.Z4.45-50.LG.CO.WP</t>
  </si>
  <si>
    <t>NC.PG.Z4.50-45.LG.CO.WP</t>
  </si>
  <si>
    <t>NC.PG.Z4.45-55.LG.CO.WP</t>
  </si>
  <si>
    <t>NC.PG.Z4.55-45.LG.CO.WP</t>
  </si>
  <si>
    <t>NC.PG.Z4.45-60.LG.CO.WP</t>
  </si>
  <si>
    <t>NC.PG.Z4.60-45.LG.CO.WP</t>
  </si>
  <si>
    <t>NC.PG.Z4.45-65.LG.CO.WP</t>
  </si>
  <si>
    <t>NC.PG.Z4.65-45.LG.CO.WP</t>
  </si>
  <si>
    <t>NC.PG.Z4.45-70.LG.CO.WP</t>
  </si>
  <si>
    <t>NC.PG.Z4.70-45.LG.CO.WP</t>
  </si>
  <si>
    <t>NC.PG.Z4.50-50.LG.CO.WP</t>
  </si>
  <si>
    <t>NC.PG.Z4.50-55.LG.CO.WP</t>
  </si>
  <si>
    <t>NC.PG.Z4.55-50.LG.CO.WP</t>
  </si>
  <si>
    <t>NC.PG.Z4.50-60.LG.CO.WP</t>
  </si>
  <si>
    <t>NC.PG.Z4.60-50.LG.CO.WP</t>
  </si>
  <si>
    <t>NC.PG.Z4.50-65.LG.CO.WP</t>
  </si>
  <si>
    <t>NC.PG.Z4.65-50.LG.CO.WP</t>
  </si>
  <si>
    <t>NC.PG.Z4.50-70.LG.CO.WP</t>
  </si>
  <si>
    <t>NC.PG.Z4.70-50.LG.CO.WP</t>
  </si>
  <si>
    <t>NC.PG.Z4.55-55.LG.CO.WP</t>
  </si>
  <si>
    <t>NC.PG.Z4.55-60.LG.CO.WP</t>
  </si>
  <si>
    <t>NC.PG.Z4.60-55.LG.CO.WP</t>
  </si>
  <si>
    <t>NC.PG.Z4.55-65.LG.CO.WP</t>
  </si>
  <si>
    <t>NC.PG.Z4.65-55.LG.CO.WP</t>
  </si>
  <si>
    <t>NC.PG.Z4.55-70.LG.CO.WP</t>
  </si>
  <si>
    <t>NC.PG.Z4.70-55.LG.CO.WP</t>
  </si>
  <si>
    <t>NC.PG.Z4.60-60.LG.CO.WP</t>
  </si>
  <si>
    <t>NC.PG.Z4.60-65.LG.CO.WP</t>
  </si>
  <si>
    <t>NC.PG.Z4.65-60.LG.CO.WP</t>
  </si>
  <si>
    <t>NC.PG.Z4.60-70.LG.CO.WP</t>
  </si>
  <si>
    <t>NC.PG.Z4.70-60.LG.CO.WP</t>
  </si>
  <si>
    <t>NC.PG.Z4.65-65.LG.CO.WP</t>
  </si>
  <si>
    <t>NC.PG.Z4.65-70.LG.CO.WP</t>
  </si>
  <si>
    <t>NC.PG.Z4.70-65.LG.CO.WP</t>
  </si>
  <si>
    <t>NC.PG.Z4.70-70.LG.CO.WP</t>
  </si>
  <si>
    <t>NC.PG.Z4.30-10.LG.HZ</t>
  </si>
  <si>
    <t>NC.PG.Z4.35-10.LG.HZ</t>
  </si>
  <si>
    <t>NC.PG.Z4.40-10.LG.HZ</t>
  </si>
  <si>
    <t>NC.PG.Z4.45-10.LG.HZ</t>
  </si>
  <si>
    <t>NC.PG.Z4.50-10.LG.HZ</t>
  </si>
  <si>
    <t>NC.PG.Z4.55-10.LG.HZ</t>
  </si>
  <si>
    <t>NC.PG.Z4.60-10.LG.HZ</t>
  </si>
  <si>
    <t>NC.PG.Z4.65-10.LG.HZ</t>
  </si>
  <si>
    <t>NC.PG.Z4.70-10.LG.HZ</t>
  </si>
  <si>
    <t>NC.PG.Z4.30-10.LG.HZ.MR.WP</t>
  </si>
  <si>
    <t>NC.PG.Z4.35-10.LG.HZ.MR.WP</t>
  </si>
  <si>
    <t>NC.PG.Z4.40-10.LG.HZ.MR.WP</t>
  </si>
  <si>
    <t>NC.PG.Z4.45-10.LG.HZ.MR.WP</t>
  </si>
  <si>
    <t>NC.PG.Z4.50-10.LG.HZ.MR.WP</t>
  </si>
  <si>
    <t>NC.PG.Z4.55-10.LG.HZ.MR.WP</t>
  </si>
  <si>
    <t>NC.PG.Z4.60-10.LG.HZ.MR.WP</t>
  </si>
  <si>
    <t>NC.PG.Z4.65-10.LG.HZ.MR.WP</t>
  </si>
  <si>
    <t>NC.PG.Z4.70-10.LG.HZ.MR.WP</t>
  </si>
  <si>
    <t>NC.PG.Z4.30-30.LG.AP2.FD.WP</t>
  </si>
  <si>
    <t>NC.PG.Z4.30-35.LG.AP2.FD.WP</t>
  </si>
  <si>
    <t>NC.PG.Z4.30-40.LG.AP2.FD.WP</t>
  </si>
  <si>
    <t>NC.PG.Z4.30-45.LG.AP2.FD.WP</t>
  </si>
  <si>
    <t>NC.PG.Z4.30-50.LG.AP2.FD.WP</t>
  </si>
  <si>
    <t>NC.PG.Z4.35-30.LG.AP2.FD.WP</t>
  </si>
  <si>
    <t>NC.PG.Z4.35-35.LG.AP2.FD.WP</t>
  </si>
  <si>
    <t>NC.PG.Z4.35-40.LG.AP2.FD.WP</t>
  </si>
  <si>
    <t>NC.PG.Z4.35-45.LG.AP2.FD.WP</t>
  </si>
  <si>
    <t>NC.PG.Z4.35-50.LG.AP2.FD.WP</t>
  </si>
  <si>
    <t>NC.PG.Z4.40-30.LG.AP2.FD.WP</t>
  </si>
  <si>
    <t>NC.PG.Z4.40-35.LG.AP2.FD.WP</t>
  </si>
  <si>
    <t>NC.PG.Z4.40-40.LG.AP2.FD.WP</t>
  </si>
  <si>
    <t>NC.PG.Z4.40-45.LG.AP2.FD.WP</t>
  </si>
  <si>
    <t>NC.PG.Z4.40-50.LG.AP2.FD.WP</t>
  </si>
  <si>
    <t>NC.PG.Z4.45-30.LG.AP2.FD.WP</t>
  </si>
  <si>
    <t>NC.PG.Z4.45-35.LG.AP2.FD.WP</t>
  </si>
  <si>
    <t>NC.PG.Z4.45-40.LG.AP2.FD.WP</t>
  </si>
  <si>
    <t>NC.PG.Z4.45-45.LG.AP2.FD.WP</t>
  </si>
  <si>
    <t>NC.PG.Z4.45-50.LG.AP2.FD.WP</t>
  </si>
  <si>
    <t>NC.PG.Z4.50-30.LG.AP2.FD.WP</t>
  </si>
  <si>
    <t>NC.PG.Z4.50-35.LG.AP2.FD.WP</t>
  </si>
  <si>
    <t>NC.PG.Z4.50-40.LG.AP2.FD.WP</t>
  </si>
  <si>
    <t>NC.PG.Z4.50-45.LG.AP2.FD.WP</t>
  </si>
  <si>
    <t>NC.PG.Z4.50-50.LG.AP2.FD.WP</t>
  </si>
  <si>
    <t>NC.PG.Z4.50-55.LG.AP2.FD.WP</t>
  </si>
  <si>
    <t>NC.PG.Z4.50-60.LG.AP2.FD.WP</t>
  </si>
  <si>
    <t>NC.PG.Z4.50-65.LG.AP2.FD.WP</t>
  </si>
  <si>
    <t>NC.PG.Z4.50-70.LG.AP2.FD.WP</t>
  </si>
  <si>
    <t>NC.PG.Z4.55-45.LG.AP2.FD.WP</t>
  </si>
  <si>
    <t>NC.PG.Z4.55-50.LG.AP2.FD.WP</t>
  </si>
  <si>
    <t>NC.PG.Z4.55-55.LG.AP2.FD.WP</t>
  </si>
  <si>
    <t>NC.PG.Z4.55-60.LG.AP2.FD.WP</t>
  </si>
  <si>
    <t>NC.PG.Z4.55-65.LG.AP2.FD.WP</t>
  </si>
  <si>
    <t>NC.PG.Z4.55-70.LG.AP2.FD.WP</t>
  </si>
  <si>
    <t>NC.PG.Z4.60-45.LG.AP2.FD.WP</t>
  </si>
  <si>
    <t>NC.PG.Z4.60-50.LG.AP2.FD.WP</t>
  </si>
  <si>
    <t>NC.PG.Z4.60-55.LG.AP2.FD.WP</t>
  </si>
  <si>
    <t>NC.PG.Z4.60-60.LG.AP2.FD.WP</t>
  </si>
  <si>
    <t>NC.PG.Z4.60-65.LG.AP2.FD.WP</t>
  </si>
  <si>
    <t>NC.PG.Z4.60-70.LG.AP2.FD.WP</t>
  </si>
  <si>
    <t>NC.PG.Z4.65-45.LG.AP2.FD.WP</t>
  </si>
  <si>
    <t>NC.PG.Z4.65-50.LG.AP2.FD.WP</t>
  </si>
  <si>
    <t>NC.PG.Z4.65-55.LG.AP2.FD.WP</t>
  </si>
  <si>
    <t>NC.PG.Z4.65-60.LG.AP2.FD.WP</t>
  </si>
  <si>
    <t>NC.PG.Z4.65-65.LG.AP2.FD.WP</t>
  </si>
  <si>
    <t>NC.PG.Z4.65-70.LG.AP2.FD.WP</t>
  </si>
  <si>
    <t>NC.PG.Z4.70-45.LG.AP2.FD.WP</t>
  </si>
  <si>
    <t>NC.PG.Z4.70-50.LG.AP2.FD.WP</t>
  </si>
  <si>
    <t>NC.PG.Z4.70-55.LG.AP2.FD.WP</t>
  </si>
  <si>
    <t>NC.PG.Z4.70-60.LG.AP2.FD.WP</t>
  </si>
  <si>
    <t>NC.PG.Z4.70-65.LG.AP2.FD.WP</t>
  </si>
  <si>
    <t>NC.PG.Z4.70-70.LG.AP2.FD.WP</t>
  </si>
  <si>
    <t>NC.PG.Z4.30-55.LG.AP2.FD.WP</t>
  </si>
  <si>
    <t>NC.PG.Z4.55-30.LG.AP2.FD.WP</t>
  </si>
  <si>
    <t>NC.PG.Z4.30-60.LG.AP2.FD.WP</t>
  </si>
  <si>
    <t>NC.PG.Z4.60-30.LG.AP2.FD.WP</t>
  </si>
  <si>
    <t>NC.PG.Z4.30-65.LG.AP2.FD.WP</t>
  </si>
  <si>
    <t>NC.PG.Z4.65-30.LG.AP2.FD.WP</t>
  </si>
  <si>
    <t>NC.PG.Z4.30-70.LG.AP2.FD.WP</t>
  </si>
  <si>
    <t>NC.PG.Z4.70-30.LG.AP2.FD.WP</t>
  </si>
  <si>
    <t>NC.PG.Z4.35-55.LG.AP2.FD.WP</t>
  </si>
  <si>
    <t>NC.PG.Z4.55-35.LG.AP2.FD.WP</t>
  </si>
  <si>
    <t>NC.PG.Z4.35-60.LG.AP2.FD.WP</t>
  </si>
  <si>
    <t>NC.PG.Z4.60-35.LG.AP2.FD.WP</t>
  </si>
  <si>
    <t>NC.PG.Z4.35-65.LG.AP2.FD.WP</t>
  </si>
  <si>
    <t>NC.PG.Z4.65-35.LG.AP2.FD.WP</t>
  </si>
  <si>
    <t>NC.PG.Z4.35-70.LG.AP2.FD.WP</t>
  </si>
  <si>
    <t>NC.PG.Z4.70-35.LG.AP2.FD.WP</t>
  </si>
  <si>
    <t>NC.PG.Z4.40-55.LG.AP2.FD.WP</t>
  </si>
  <si>
    <t>NC.PG.Z4.55-40.LG.AP2.FD.WP</t>
  </si>
  <si>
    <t>NC.PG.Z4.40-60.LG.AP2.FD.WP</t>
  </si>
  <si>
    <t>NC.PG.Z4.60-40.LG.AP2.FD.WP</t>
  </si>
  <si>
    <t>NC.PG.Z4.40-65.LG.AP2.FD.WP</t>
  </si>
  <si>
    <t>NC.PG.Z4.65-40.LG.AP2.FD.WP</t>
  </si>
  <si>
    <t>NC.PG.Z4.40-70.LG.AP2.FD.WP</t>
  </si>
  <si>
    <t>NC.PG.Z4.70-40.LG.AP2.FD.WP</t>
  </si>
  <si>
    <t>NC.PG.Z4.30-30.MP.CO.OS</t>
  </si>
  <si>
    <t>NC.PG.Z4.30-35.MP.CO.OS</t>
  </si>
  <si>
    <t>NC.PG.Z4.35-30.MP.CO.OS</t>
  </si>
  <si>
    <t>NC.PG.Z4.30-40.MP.CO.OS</t>
  </si>
  <si>
    <t>NC.PG.Z4.40-30.MP.CO.OS</t>
  </si>
  <si>
    <t>NC.PG.Z4.30-45.MP.CO.OS</t>
  </si>
  <si>
    <t>NC.PG.Z4.45-30.MP.CO.OS</t>
  </si>
  <si>
    <t>NC.PG.Z4.30-50.MP.CO.OS</t>
  </si>
  <si>
    <t>NC.PG.Z4.50-30.MP.CO.OS</t>
  </si>
  <si>
    <t>NC.PG.Z4.30-55.MP.CO.OS</t>
  </si>
  <si>
    <t>NC.PG.Z4.55-30.MP.CO.OS</t>
  </si>
  <si>
    <t>NC.PG.Z4.30-60.MP.CO.OS</t>
  </si>
  <si>
    <t>NC.PG.Z4.60-30.MP.CO.OS</t>
  </si>
  <si>
    <t>NC.PG.Z4.30-65.MP.CO.OS</t>
  </si>
  <si>
    <t>NC.PG.Z4.65-30.MP.CO.OS</t>
  </si>
  <si>
    <t>NC.PG.Z4.30-70.MP.CO.OS</t>
  </si>
  <si>
    <t>NC.PG.Z4.70-30.MP.CO.OS</t>
  </si>
  <si>
    <t>NC.PG.Z4.35-35.MP.CO.OS</t>
  </si>
  <si>
    <t>NC.PG.Z4.35-40.MP.CO.OS</t>
  </si>
  <si>
    <t>NC.PG.Z4.40-35.MP.CO.OS</t>
  </si>
  <si>
    <t>NC.PG.Z4.35-45.MP.CO.OS</t>
  </si>
  <si>
    <t>NC.PG.Z4.45-35.MP.CO.OS</t>
  </si>
  <si>
    <t>NC.PG.Z4.35-50.MP.CO.OS</t>
  </si>
  <si>
    <t>NC.PG.Z4.50-35.MP.CO.OS</t>
  </si>
  <si>
    <t>NC.PG.Z4.35-55.MP.CO.OS</t>
  </si>
  <si>
    <t>NC.PG.Z4.55-35.MP.CO.OS</t>
  </si>
  <si>
    <t>NC.PG.Z4.35-60.MP.CO.OS</t>
  </si>
  <si>
    <t>NC.PG.Z4.60-35.MP.CO.OS</t>
  </si>
  <si>
    <t>NC.PG.Z4.35-65.MP.CO.OS</t>
  </si>
  <si>
    <t>NC.PG.Z4.65-35.MP.CO.OS</t>
  </si>
  <si>
    <t>NC.PG.Z4.35-70.MP.CO.OS</t>
  </si>
  <si>
    <t>NC.PG.Z4.70-35.MP.CO.OS</t>
  </si>
  <si>
    <t>NC.PG.Z4.40-40.MP.CO.OS</t>
  </si>
  <si>
    <t>NC.PG.Z4.40-45.MP.CO.OS</t>
  </si>
  <si>
    <t>NC.PG.Z4.45-40.MP.CO.OS</t>
  </si>
  <si>
    <t>NC.PG.Z4.40-50.MP.CO.OS</t>
  </si>
  <si>
    <t>NC.PG.Z4.50-40.MP.CO.OS</t>
  </si>
  <si>
    <t>NC.PG.Z4.40-55.MP.CO.OS</t>
  </si>
  <si>
    <t>NC.PG.Z4.55-40.MP.CO.OS</t>
  </si>
  <si>
    <t>NC.PG.Z4.40-60.MP.CO.OS</t>
  </si>
  <si>
    <t>NC.PG.Z4.60-40.MP.CO.OS</t>
  </si>
  <si>
    <t>NC.PG.Z4.40-65.MP.CO.OS</t>
  </si>
  <si>
    <t>NC.PG.Z4.65-40.MP.CO.OS</t>
  </si>
  <si>
    <t>NC.PG.Z4.40-70.MP.CO.OS</t>
  </si>
  <si>
    <t>NC.PG.Z4.70-40.MP.CO.OS</t>
  </si>
  <si>
    <t>NC.PG.Z4.45-45.MP.CO.OS</t>
  </si>
  <si>
    <t>NC.PG.Z4.45-50.MP.CO.OS</t>
  </si>
  <si>
    <t>NC.PG.Z4.50-45.MP.CO.OS</t>
  </si>
  <si>
    <t>NC.PG.Z4.45-55.MP.CO.OS</t>
  </si>
  <si>
    <t>NC.PG.Z4.55-45.MP.CO.OS</t>
  </si>
  <si>
    <t>NC.PG.Z4.45-60.MP.CO.OS</t>
  </si>
  <si>
    <t>NC.PG.Z4.60-45.MP.CO.OS</t>
  </si>
  <si>
    <t>NC.PG.Z4.45-65.MP.CO.OS</t>
  </si>
  <si>
    <t>NC.PG.Z4.65-45.MP.CO.OS</t>
  </si>
  <si>
    <t>NC.PG.Z4.45-70.MP.CO.OS</t>
  </si>
  <si>
    <t>NC.PG.Z4.70-45.MP.CO.OS</t>
  </si>
  <si>
    <t>NC.PG.Z4.50-50.MP.CO.OS</t>
  </si>
  <si>
    <t>NC.PG.Z4.50-55.MP.CO.OS</t>
  </si>
  <si>
    <t>NC.PG.Z4.55-50.MP.CO.OS</t>
  </si>
  <si>
    <t>NC.PG.Z4.50-60.MP.CO.OS</t>
  </si>
  <si>
    <t>NC.PG.Z4.60-50.MP.CO.OS</t>
  </si>
  <si>
    <t>NC.PG.Z4.50-65.MP.CO.OS</t>
  </si>
  <si>
    <t>NC.PG.Z4.65-50.MP.CO.OS</t>
  </si>
  <si>
    <t>NC.PG.Z4.50-70.MP.CO.OS</t>
  </si>
  <si>
    <t>NC.PG.Z4.70-50.MP.CO.OS</t>
  </si>
  <si>
    <t>NC.PG.Z4.55-55.MP.CO.OS</t>
  </si>
  <si>
    <t>NC.PG.Z4.55-60.MP.CO.OS</t>
  </si>
  <si>
    <t>NC.PG.Z4.60-55.MP.CO.OS</t>
  </si>
  <si>
    <t>NC.PG.Z4.55-65.MP.CO.OS</t>
  </si>
  <si>
    <t>NC.PG.Z4.65-55.MP.CO.OS</t>
  </si>
  <si>
    <t>NC.PG.Z4.55-70.MP.CO.OS</t>
  </si>
  <si>
    <t>NC.PG.Z4.70-55.MP.CO.OS</t>
  </si>
  <si>
    <t>NC.PG.Z4.60-60.MP.CO.OS</t>
  </si>
  <si>
    <t>NC.PG.Z4.60-65.MP.CO.OS</t>
  </si>
  <si>
    <t>NC.PG.Z4.65-60.MP.CO.OS</t>
  </si>
  <si>
    <t>NC.PG.Z4.60-70.MP.CO.OS</t>
  </si>
  <si>
    <t>NC.PG.Z4.70-60.MP.CO.OS</t>
  </si>
  <si>
    <t>NC.PG.Z4.65-65.MP.CO.OS</t>
  </si>
  <si>
    <t>NC.PG.Z4.65-70.MP.CO.OS</t>
  </si>
  <si>
    <t>NC.PG.Z4.70-65.MP.CO.OS</t>
  </si>
  <si>
    <t>NC.PG.Z4.70-70.MP.CO.OS</t>
  </si>
  <si>
    <t>NC.PG.Z4.35-30.MP.CO.WP.OS</t>
  </si>
  <si>
    <t>NC.PG.Z4.40-30.MP.CO.WP.OS</t>
  </si>
  <si>
    <t>NC.PG.Z4.45-30.MP.CO.WP.OS</t>
  </si>
  <si>
    <t>NC.PG.Z4.50-30.MP.CO.WP.OS</t>
  </si>
  <si>
    <t>NC.PG.Z4.55-30.MP.CO.WP.OS</t>
  </si>
  <si>
    <t>NC.PG.Z4.60-30.MP.CO.WP.OS</t>
  </si>
  <si>
    <t>NC.PG.Z4.65-30.MP.CO.WP.OS</t>
  </si>
  <si>
    <t>NC.PG.Z4.70-30.MP.CO.WP.OS</t>
  </si>
  <si>
    <t>NC.PG.Z4.35-35.MP.CO.WP.OS</t>
  </si>
  <si>
    <t>NC.PG.Z4.35-40.MP.CO.WP.OS</t>
  </si>
  <si>
    <t>NC.PG.Z4.40-35.MP.CO.WP.OS</t>
  </si>
  <si>
    <t>NC.PG.Z4.35-45.MP.CO.WP.OS</t>
  </si>
  <si>
    <t>NC.PG.Z4.45-35.MP.CO.WP.OS</t>
  </si>
  <si>
    <t>NC.PG.Z4.35-50.MP.CO.WP.OS</t>
  </si>
  <si>
    <t>NC.PG.Z4.50-35.MP.CO.WP.OS</t>
  </si>
  <si>
    <t>NC.PG.Z4.35-55.MP.CO.WP.OS</t>
  </si>
  <si>
    <t>NC.PG.Z4.55-35.MP.CO.WP.OS</t>
  </si>
  <si>
    <t>NC.PG.Z4.35-60.MP.CO.WP.OS</t>
  </si>
  <si>
    <t>NC.PG.Z4.60-35.MP.CO.WP.OS</t>
  </si>
  <si>
    <t>NC.PG.Z4.35-65.MP.CO.WP.OS</t>
  </si>
  <si>
    <t>NC.PG.Z4.65-35.MP.CO.WP.OS</t>
  </si>
  <si>
    <t>NC.PG.Z4.35-70.MP.CO.WP.OS</t>
  </si>
  <si>
    <t>NC.PG.Z4.70-35.MP.CO.WP.OS</t>
  </si>
  <si>
    <t>NC.PG.Z4.40-40.MP.CO.WP.OS</t>
  </si>
  <si>
    <t>NC.PG.Z4.40-45.MP.CO.WP.OS</t>
  </si>
  <si>
    <t>NC.PG.Z4.45-40.MP.CO.WP.OS</t>
  </si>
  <si>
    <t>NC.PG.Z4.40-50.MP.CO.WP.OS</t>
  </si>
  <si>
    <t>NC.PG.Z4.50-40.MP.CO.WP.OS</t>
  </si>
  <si>
    <t>NC.PG.Z4.40-55.MP.CO.WP.OS</t>
  </si>
  <si>
    <t>NC.PG.Z4.55-40.MP.CO.WP.OS</t>
  </si>
  <si>
    <t>NC.PG.Z4.40-60.MP.CO.WP.OS</t>
  </si>
  <si>
    <t>NC.PG.Z4.60-40.MP.CO.WP.OS</t>
  </si>
  <si>
    <t>NC.PG.Z4.40-65.MP.CO.WP.OS</t>
  </si>
  <si>
    <t>NC.PG.Z4.65-40.MP.CO.WP.OS</t>
  </si>
  <si>
    <t>NC.PG.Z4.40-70.MP.CO.WP.OS</t>
  </si>
  <si>
    <t>NC.PG.Z4.70-40.MP.CO.WP.OS</t>
  </si>
  <si>
    <t>NC.PG.Z4.45-45.MP.CO.WP.OS</t>
  </si>
  <si>
    <t>NC.PG.Z4.45-50.MP.CO.WP.OS</t>
  </si>
  <si>
    <t>NC.PG.Z4.50-45.MP.CO.WP.OS</t>
  </si>
  <si>
    <t>NC.PG.Z4.45-55.MP.CO.WP.OS</t>
  </si>
  <si>
    <t>NC.PG.Z4.55-45.MP.CO.WP.OS</t>
  </si>
  <si>
    <t>NC.PG.Z4.45-60.MP.CO.WP.OS</t>
  </si>
  <si>
    <t>NC.PG.Z4.60-45.MP.CO.WP.OS</t>
  </si>
  <si>
    <t>NC.PG.Z4.45-65.MP.CO.WP.OS</t>
  </si>
  <si>
    <t>NC.PG.Z4.65-45.MP.CO.WP.OS</t>
  </si>
  <si>
    <t>NC.PG.Z4.45-70.MP.CO.WP.OS</t>
  </si>
  <si>
    <t>NC.PG.Z4.70-45.MP.CO.WP.OS</t>
  </si>
  <si>
    <t>NC.PG.Z4.50-50.MP.CO.WP.OS</t>
  </si>
  <si>
    <t>NC.PG.Z4.50-55.MP.CO.WP.OS</t>
  </si>
  <si>
    <t>NC.PG.Z4.55-50.MP.CO.WP.OS</t>
  </si>
  <si>
    <t>NC.PG.Z4.50-60.MP.CO.WP.OS</t>
  </si>
  <si>
    <t>NC.PG.Z4.60-50.MP.CO.WP.OS</t>
  </si>
  <si>
    <t>NC.PG.Z4.50-65.MP.CO.WP.OS</t>
  </si>
  <si>
    <t>NC.PG.Z4.65-50.MP.CO.WP.OS</t>
  </si>
  <si>
    <t>NC.PG.Z4.50-70.MP.CO.WP.OS</t>
  </si>
  <si>
    <t>NC.PG.Z4.70-50.MP.CO.WP.OS</t>
  </si>
  <si>
    <t>NC.PG.Z4.55-55.MP.CO.WP.OS</t>
  </si>
  <si>
    <t>NC.PG.Z4.55-60.MP.CO.WP.OS</t>
  </si>
  <si>
    <t>NC.PG.Z4.60-55.MP.CO.WP.OS</t>
  </si>
  <si>
    <t>NC.PG.Z4.55-65.MP.CO.WP.OS</t>
  </si>
  <si>
    <t>NC.PG.Z4.65-55.MP.CO.WP.OS</t>
  </si>
  <si>
    <t>NC.PG.Z4.55-70.MP.CO.WP.OS</t>
  </si>
  <si>
    <t>NC.PG.Z4.70-55.MP.CO.WP.OS</t>
  </si>
  <si>
    <t>NC.PG.Z4.60-60.MP.CO.WP.OS</t>
  </si>
  <si>
    <t>NC.PG.Z4.60-65.MP.CO.WP.OS</t>
  </si>
  <si>
    <t>NC.PG.Z4.65-60.MP.CO.WP.OS</t>
  </si>
  <si>
    <t>NC.PG.Z4.60-70.MP.CO.WP.OS</t>
  </si>
  <si>
    <t>NC.PG.Z4.70-60.MP.CO.WP.OS</t>
  </si>
  <si>
    <t>NC.PG.Z4.65-65.MP.CO.WP.OS</t>
  </si>
  <si>
    <t>NC.PG.Z4.65-70.MP.CO.WP.OS</t>
  </si>
  <si>
    <t>NC.PG.Z4.70-65.MP.CO.WP.OS</t>
  </si>
  <si>
    <t>NC.PG.Z4.70-70.MP.CO.WP.OS</t>
  </si>
  <si>
    <t>NC.PG.Z4.30-10.MP.HZ.OS</t>
  </si>
  <si>
    <t>NC.PG.Z4.35-10.MP.HZ.OS</t>
  </si>
  <si>
    <t>NC.PG.Z4.40-10.MP.HZ.OS</t>
  </si>
  <si>
    <t>NC.PG.Z4.45-10.MP.HZ.OS</t>
  </si>
  <si>
    <t>NC.PG.Z4.50-10.MP.HZ.OS</t>
  </si>
  <si>
    <t>NC.PG.Z4.55-10.MP.HZ.OS</t>
  </si>
  <si>
    <t>NC.PG.Z4.60-10.MP.HZ.OS</t>
  </si>
  <si>
    <t>NC.PG.Z4.65-10.MP.HZ.OS</t>
  </si>
  <si>
    <t>NC.PG.Z4.70-10.MP.HZ.OS</t>
  </si>
  <si>
    <t>NC.PG.Z4.30-10.MP.HZ.MR.WP.OS</t>
  </si>
  <si>
    <t>NC.PG.Z4.35-10.MP.HZ.MR.WP.OS</t>
  </si>
  <si>
    <t>NC.PG.Z4.40-10.MP.HZ.MR.WP.OS</t>
  </si>
  <si>
    <t>NC.PG.Z4.45-10.MP.HZ.MR.WP.OS</t>
  </si>
  <si>
    <t>NC.PG.Z4.50-10.MP.HZ.MR.WP.OS</t>
  </si>
  <si>
    <t>NC.PG.Z4.55-10.MP.HZ.MR.WP.OS</t>
  </si>
  <si>
    <t>NC.PG.Z4.60-10.MP.HZ.MR.WP.OS</t>
  </si>
  <si>
    <t>NC.PG.Z4.65-10.MP.HZ.MR.WP.OS</t>
  </si>
  <si>
    <t>NC.PG.Z4.70-10.MP.HZ.MR.WP.OS</t>
  </si>
  <si>
    <t>NC.PG.Z4.75-10.MP.HZ.MR.WP.OS</t>
  </si>
  <si>
    <t>NC.PG.Z4.80-10.MP.HZ.MR.WP.OS</t>
  </si>
  <si>
    <t>NC.PG.Z4.85-10.MP.HZ.MR.WP.OS</t>
  </si>
  <si>
    <t>NC.PG.Z4.90-10.MP.HZ.MR.WP.OS</t>
  </si>
  <si>
    <t>NC.PG.Z4.30-30.MP.AP2.FD.WP.OS</t>
  </si>
  <si>
    <t>NC.PG.Z4.30-35.MP.AP2.FD.WP.OS</t>
  </si>
  <si>
    <t>NC.PG.Z4.30-40.MP.AP2.FD.WP.OS</t>
  </si>
  <si>
    <t>NC.PG.Z4.30-45.MP.AP2.FD.WP.OS</t>
  </si>
  <si>
    <t>NC.PG.Z4.30-50.MP.AP2.FD.WP.OS</t>
  </si>
  <si>
    <t>NC.PG.Z4.35-30.MP.AP2.FD.WP.OS</t>
  </si>
  <si>
    <t>NC.PG.Z4.35-35.MP.AP2.FD.WP.OS</t>
  </si>
  <si>
    <t>NC.PG.Z4.35-40.MP.AP2.FD.WP.OS</t>
  </si>
  <si>
    <t>NC.PG.Z4.35-45.MP.AP2.FD.WP.OS</t>
  </si>
  <si>
    <t>NC.PG.Z4.35-50.MP.AP2.FD.WP.OS</t>
  </si>
  <si>
    <t>NC.PG.Z4.40-30.MP.AP2.FD.WP.OS</t>
  </si>
  <si>
    <t>NC.PG.Z4.40-35.MP.AP2.FD.WP.OS</t>
  </si>
  <si>
    <t>NC.PG.Z4.40-40.MP.AP2.FD.WP.OS</t>
  </si>
  <si>
    <t>NC.PG.Z4.40-45.MP.AP2.FD.WP.OS</t>
  </si>
  <si>
    <t>NC.PG.Z4.40-50.MP.AP2.FD.WP.OS</t>
  </si>
  <si>
    <t>NC.PG.Z4.45-30.MP.AP2.FD.WP.OS</t>
  </si>
  <si>
    <t>NC.PG.Z4.45-35.MP.AP2.FD.WP.OS</t>
  </si>
  <si>
    <t>NC.PG.Z4.45-40.MP.AP2.FD.WP.OS</t>
  </si>
  <si>
    <t>NC.PG.Z4.45-45.MP.AP2.FD.WP.OS</t>
  </si>
  <si>
    <t>NC.PG.Z4.45-50.MP.AP2.FD.WP.OS</t>
  </si>
  <si>
    <t>NC.PG.Z4.50-30.MP.AP2.FD.WP.OS</t>
  </si>
  <si>
    <t>NC.PG.Z4.50-35.MP.AP2.FD.WP.OS</t>
  </si>
  <si>
    <t>NC.PG.Z4.50-40.MP.AP2.FD.WP.OS</t>
  </si>
  <si>
    <t>NC.PG.Z4.50-45.MP.AP2.FD.WP.OS</t>
  </si>
  <si>
    <t>NC.PG.Z4.50-50.MP.AP2.FD.WP.OS</t>
  </si>
  <si>
    <t>NC.PG.Z4.50-55.MP.AP2.FD.WP.OS</t>
  </si>
  <si>
    <t>NC.PG.Z4.50-60.MP.AP2.FD.WP.OS</t>
  </si>
  <si>
    <t>NC.PG.Z4.50-65.MP.AP2.FD.WP.OS</t>
  </si>
  <si>
    <t>NC.PG.Z4.50-70.MP.AP2.FD.WP.OS</t>
  </si>
  <si>
    <t>NC.PG.Z4.55-55.MP.AP2.FD.WP.OS</t>
  </si>
  <si>
    <t>NC.PG.Z4.55-60.MP.AP2.FD.WP.OS</t>
  </si>
  <si>
    <t>NC.PG.Z4.55-65.MP.AP2.FD.WP.OS</t>
  </si>
  <si>
    <t>NC.PG.Z4.55-70.MP.AP2.FD.WP.OS</t>
  </si>
  <si>
    <t>NC.PG.Z4.60-55.MP.AP2.FD.WP.OS</t>
  </si>
  <si>
    <t>NC.PG.Z4.60-60.MP.AP2.FD.WP.OS</t>
  </si>
  <si>
    <t>NC.PG.Z4.60-65.MP.AP2.FD.WP.OS</t>
  </si>
  <si>
    <t>NC.PG.Z4.60-70.MP.AP2.FD.WP.OS</t>
  </si>
  <si>
    <t>NC.PG.Z4.65-55.MP.AP2.FD.WP.OS</t>
  </si>
  <si>
    <t>NC.PG.Z4.65-60.MP.AP2.FD.WP.OS</t>
  </si>
  <si>
    <t>NC.PG.Z4.65-65.MP.AP2.FD.WP.OS</t>
  </si>
  <si>
    <t>NC.PG.Z4.65-70.MP.AP2.FD.WP.OS</t>
  </si>
  <si>
    <t>NC.PG.Z4.70-55.MP.AP2.FD.WP.OS</t>
  </si>
  <si>
    <t>NC.PG.Z4.70-60.MP.AP2.FD.WP.OS</t>
  </si>
  <si>
    <t>NC.PG.Z4.70-65.MP.AP2.FD.WP.OS</t>
  </si>
  <si>
    <t>NC.PG.Z4.70-70.MP.AP2.FD.WP.OS</t>
  </si>
  <si>
    <t>NC.PG.Z4.30-55.MP.AP2.FD.WP.OS</t>
  </si>
  <si>
    <t>NC.PG.Z4.55-30.MP.AP2.FD.WP.OS</t>
  </si>
  <si>
    <t>NC.PG.Z4.30-60.MP.AP2.FD.WP.OS</t>
  </si>
  <si>
    <t>NC.PG.Z4.60-30.MP.AP2.FD.WP.OS</t>
  </si>
  <si>
    <t>NC.PG.Z4.30-65.MP.AP2.FD.WP.OS</t>
  </si>
  <si>
    <t>NC.PG.Z4.65-30.MP.AP2.FD.WP.OS</t>
  </si>
  <si>
    <t>NC.PG.Z4.30-70.MP.AP2.FD.WP.OS</t>
  </si>
  <si>
    <t>NC.PG.Z4.70-30.MP.AP2.FD.WP.OS</t>
  </si>
  <si>
    <t>NC.PG.Z4.35-55.MP.AP2.FD.WP.OS</t>
  </si>
  <si>
    <t>NC.PG.Z4.55-35.MP.AP2.FD.WP.OS</t>
  </si>
  <si>
    <t>NC.PG.Z4.35-60.MP.AP2.FD.WP.OS</t>
  </si>
  <si>
    <t>NC.PG.Z4.60-35.MP.AP2.FD.WP.OS</t>
  </si>
  <si>
    <t>NC.PG.Z4.35-65.MP.AP2.FD.WP.OS</t>
  </si>
  <si>
    <t>NC.PG.Z4.65-35.MP.AP2.FD.WP.OS</t>
  </si>
  <si>
    <t>NC.PG.Z4.35-70.MP.AP2.FD.WP.OS</t>
  </si>
  <si>
    <t>NC.PG.Z4.70-35.MP.AP2.FD.WP.OS</t>
  </si>
  <si>
    <t>NC.PG.Z4.40-55.MP.AP2.FD.WP.OS</t>
  </si>
  <si>
    <t>NC.PG.Z4.55-40.MP.AP2.FD.WP.OS</t>
  </si>
  <si>
    <t>NC.PG.Z4.40-60.MP.AP2.FD.WP.OS</t>
  </si>
  <si>
    <t>NC.PG.Z4.60-40.MP.AP2.FD.WP.OS</t>
  </si>
  <si>
    <t>NC.PG.Z4.40-65.MP.AP2.FD.WP.OS</t>
  </si>
  <si>
    <t>NC.PG.Z4.65-40.MP.AP2.FD.WP.OS</t>
  </si>
  <si>
    <t>NC.PG.Z4.40-70.MP.AP2.FD.WP.OS</t>
  </si>
  <si>
    <t>NC.PG.Z4.70-40.MP.AP2.FD.WP.OS</t>
  </si>
  <si>
    <t>NC.PG.Z4.30-30.LG.CO.OS</t>
  </si>
  <si>
    <t>NC.PG.Z4.30-35.LG.CO.OS</t>
  </si>
  <si>
    <t>NC.PG.Z4.35-30.LG.CO.OS</t>
  </si>
  <si>
    <t>NC.PG.Z4.30-40.LG.CO.OS</t>
  </si>
  <si>
    <t>NC.PG.Z4.40-30.LG.CO.OS</t>
  </si>
  <si>
    <t>NC.PG.Z4.30-45.LG.CO.OS</t>
  </si>
  <si>
    <t>NC.PG.Z4.45-30.LG.CO.OS</t>
  </si>
  <si>
    <t>NC.PG.Z4.30-50.LG.CO.OS</t>
  </si>
  <si>
    <t>NC.PG.Z4.50-30.LG.CO.OS</t>
  </si>
  <si>
    <t>NC.PG.Z4.30-55.LG.CO.OS</t>
  </si>
  <si>
    <t>NC.PG.Z4.55-30.LG.CO.OS</t>
  </si>
  <si>
    <t>NC.PG.Z4.30-60.LG.CO.OS</t>
  </si>
  <si>
    <t>NC.PG.Z4.60-30.LG.CO.OS</t>
  </si>
  <si>
    <t>NC.PG.Z4.30-65.LG.CO.OS</t>
  </si>
  <si>
    <t>NC.PG.Z4.65-30.LG.CO.OS</t>
  </si>
  <si>
    <t>NC.PG.Z4.30-70.LG.CO.OS</t>
  </si>
  <si>
    <t>NC.PG.Z4.70-30.LG.CO.OS</t>
  </si>
  <si>
    <t>NC.PG.Z4.35-35.LG.CO.OS</t>
  </si>
  <si>
    <t>NC.PG.Z4.35-40.LG.CO.OS</t>
  </si>
  <si>
    <t>NC.PG.Z4.40-35.LG.CO.OS</t>
  </si>
  <si>
    <t>NC.PG.Z4.35-45.LG.CO.OS</t>
  </si>
  <si>
    <t>NC.PG.Z4.45-35.LG.CO.OS</t>
  </si>
  <si>
    <t>NC.PG.Z4.35-50.LG.CO.OS</t>
  </si>
  <si>
    <t>NC.PG.Z4.50-35.LG.CO.OS</t>
  </si>
  <si>
    <t>NC.PG.Z4.35-55.LG.CO.OS</t>
  </si>
  <si>
    <t>NC.PG.Z4.55-35.LG.CO.OS</t>
  </si>
  <si>
    <t>NC.PG.Z4.35-60.LG.CO.OS</t>
  </si>
  <si>
    <t>NC.PG.Z4.60-35.LG.CO.OS</t>
  </si>
  <si>
    <t>NC.PG.Z4.35-65.LG.CO.OS</t>
  </si>
  <si>
    <t>NC.PG.Z4.65-35.LG.CO.OS</t>
  </si>
  <si>
    <t>NC.PG.Z4.35-70.LG.CO.OS</t>
  </si>
  <si>
    <t>NC.PG.Z4.70-35.LG.CO.OS</t>
  </si>
  <si>
    <t>NC.PG.Z4.40-40.LG.CO.OS</t>
  </si>
  <si>
    <t>NC.PG.Z4.40-45.LG.CO.OS</t>
  </si>
  <si>
    <t>NC.PG.Z4.45-40.LG.CO.OS</t>
  </si>
  <si>
    <t>NC.PG.Z4.40-50.LG.CO.OS</t>
  </si>
  <si>
    <t>NC.PG.Z4.50-40.LG.CO.OS</t>
  </si>
  <si>
    <t>NC.PG.Z4.40-55.LG.CO.OS</t>
  </si>
  <si>
    <t>NC.PG.Z4.55-40.LG.CO.OS</t>
  </si>
  <si>
    <t>NC.PG.Z4.40-60.LG.CO.OS</t>
  </si>
  <si>
    <t>NC.PG.Z4.60-40.LG.CO.OS</t>
  </si>
  <si>
    <t>NC.PG.Z4.40-65.LG.CO.OS</t>
  </si>
  <si>
    <t>NC.PG.Z4.65-40.LG.CO.OS</t>
  </si>
  <si>
    <t>NC.PG.Z4.40-70.LG.CO.OS</t>
  </si>
  <si>
    <t>NC.PG.Z4.70-40.LG.CO.OS</t>
  </si>
  <si>
    <t>NC.PG.Z4.45-45.LG.CO.OS</t>
  </si>
  <si>
    <t>NC.PG.Z4.45-50.LG.CO.OS</t>
  </si>
  <si>
    <t>NC.PG.Z4.50-45.LG.CO.OS</t>
  </si>
  <si>
    <t>NC.PG.Z4.45-55.LG.CO.OS</t>
  </si>
  <si>
    <t>NC.PG.Z4.55-45.LG.CO.OS</t>
  </si>
  <si>
    <t>NC.PG.Z4.45-60.LG.CO.OS</t>
  </si>
  <si>
    <t>NC.PG.Z4.60-45.LG.CO.OS</t>
  </si>
  <si>
    <t>NC.PG.Z4.45-65.LG.CO.OS</t>
  </si>
  <si>
    <t>NC.PG.Z4.65-45.LG.CO.OS</t>
  </si>
  <si>
    <t>NC.PG.Z4.45-70.LG.CO.OS</t>
  </si>
  <si>
    <t>NC.PG.Z4.70-45.LG.CO.OS</t>
  </si>
  <si>
    <t>NC.PG.Z4.50-50.LG.CO.OS</t>
  </si>
  <si>
    <t>NC.PG.Z4.50-55.LG.CO.OS</t>
  </si>
  <si>
    <t>NC.PG.Z4.55-50.LG.CO.OS</t>
  </si>
  <si>
    <t>NC.PG.Z4.50-60.LG.CO.OS</t>
  </si>
  <si>
    <t>NC.PG.Z4.60-50.LG.CO.OS</t>
  </si>
  <si>
    <t>NC.PG.Z4.50-65.LG.CO.OS</t>
  </si>
  <si>
    <t>NC.PG.Z4.65-50.LG.CO.OS</t>
  </si>
  <si>
    <t>NC.PG.Z4.50-70.LG.CO.OS</t>
  </si>
  <si>
    <t>NC.PG.Z4.70-50.LG.CO.OS</t>
  </si>
  <si>
    <t>NC.PG.Z4.55-55.LG.CO.OS</t>
  </si>
  <si>
    <t>NC.PG.Z4.55-60.LG.CO.OS</t>
  </si>
  <si>
    <t>NC.PG.Z4.60-55.LG.CO.OS</t>
  </si>
  <si>
    <t>NC.PG.Z4.55-65.LG.CO.OS</t>
  </si>
  <si>
    <t>NC.PG.Z4.65-55.LG.CO.OS</t>
  </si>
  <si>
    <t>NC.PG.Z4.55-70.LG.CO.OS</t>
  </si>
  <si>
    <t>NC.PG.Z4.70-55.LG.CO.OS</t>
  </si>
  <si>
    <t>NC.PG.Z4.60-60.LG.CO.OS</t>
  </si>
  <si>
    <t>NC.PG.Z4.60-65.LG.CO.OS</t>
  </si>
  <si>
    <t>NC.PG.Z4.65-60.LG.CO.OS</t>
  </si>
  <si>
    <t>NC.PG.Z4.60-70.LG.CO.OS</t>
  </si>
  <si>
    <t>NC.PG.Z4.70-60.LG.CO.OS</t>
  </si>
  <si>
    <t>NC.PG.Z4.65-65.LG.CO.OS</t>
  </si>
  <si>
    <t>NC.PG.Z4.65-70.LG.CO.OS</t>
  </si>
  <si>
    <t>NC.PG.Z4.70-65.LG.CO.OS</t>
  </si>
  <si>
    <t>NC.PG.Z4.70-70.LG.CO.OS</t>
  </si>
  <si>
    <t>NC.PG.Z4.35-30.LG.CO.WP.OS</t>
  </si>
  <si>
    <t>NC.PG.Z4.40-30.LG.CO.WP.OS</t>
  </si>
  <si>
    <t>NC.PG.Z4.45-30.LG.CO.WP.OS</t>
  </si>
  <si>
    <t>NC.PG.Z4.50-30.LG.CO.WP.OS</t>
  </si>
  <si>
    <t>NC.PG.Z4.55-30.LG.CO.WP.OS</t>
  </si>
  <si>
    <t>NC.PG.Z4.60-30.LG.CO.WP.OS</t>
  </si>
  <si>
    <t>NC.PG.Z4.65-30.LG.CO.WP.OS</t>
  </si>
  <si>
    <t>NC.PG.Z4.70-30.LG.CO.WP.OS</t>
  </si>
  <si>
    <t>NC.PG.Z4.35-35.LG.CO.WP.OS</t>
  </si>
  <si>
    <t>NC.PG.Z4.35-40.LG.CO.WP.OS</t>
  </si>
  <si>
    <t>NC.PG.Z4.40-35.LG.CO.WP.OS</t>
  </si>
  <si>
    <t>NC.PG.Z4.35-45.LG.CO.WP.OS</t>
  </si>
  <si>
    <t>NC.PG.Z4.45-35.LG.CO.WP.OS</t>
  </si>
  <si>
    <t>NC.PG.Z4.35-50.LG.CO.WP.OS</t>
  </si>
  <si>
    <t>NC.PG.Z4.50-35.LG.CO.WP.OS</t>
  </si>
  <si>
    <t>NC.PG.Z4.35-55.LG.CO.WP.OS</t>
  </si>
  <si>
    <t>NC.PG.Z4.55-35.LG.CO.WP.OS</t>
  </si>
  <si>
    <t>NC.PG.Z4.35-60.LG.CO.WP.OS</t>
  </si>
  <si>
    <t>NC.PG.Z4.60-35.LG.CO.WP.OS</t>
  </si>
  <si>
    <t>NC.PG.Z4.35-65.LG.CO.WP.OS</t>
  </si>
  <si>
    <t>NC.PG.Z4.65-35.LG.CO.WP.OS</t>
  </si>
  <si>
    <t>NC.PG.Z4.35-70.LG.CO.WP.OS</t>
  </si>
  <si>
    <t>NC.PG.Z4.70-35.LG.CO.WP.OS</t>
  </si>
  <si>
    <t>NC.PG.Z4.40-40.LG.CO.WP.OS</t>
  </si>
  <si>
    <t>NC.PG.Z4.40-45.LG.CO.WP.OS</t>
  </si>
  <si>
    <t>NC.PG.Z4.45-40.LG.CO.WP.OS</t>
  </si>
  <si>
    <t>NC.PG.Z4.40-50.LG.CO.WP.OS</t>
  </si>
  <si>
    <t>NC.PG.Z4.50-40.LG.CO.WP.OS</t>
  </si>
  <si>
    <t>NC.PG.Z4.40-55.LG.CO.WP.OS</t>
  </si>
  <si>
    <t>NC.PG.Z4.55-40.LG.CO.WP.OS</t>
  </si>
  <si>
    <t>NC.PG.Z4.40-60.LG.CO.WP.OS</t>
  </si>
  <si>
    <t>NC.PG.Z4.60-40.LG.CO.WP.OS</t>
  </si>
  <si>
    <t>NC.PG.Z4.40-65.LG.CO.WP.OS</t>
  </si>
  <si>
    <t>NC.PG.Z4.65-40.LG.CO.WP.OS</t>
  </si>
  <si>
    <t>NC.PG.Z4.40-70.LG.CO.WP.OS</t>
  </si>
  <si>
    <t>NC.PG.Z4.70-40.LG.CO.WP.OS</t>
  </si>
  <si>
    <t>NC.PG.Z4.45-45.LG.CO.WP.OS</t>
  </si>
  <si>
    <t>NC.PG.Z4.45-50.LG.CO.WP.OS</t>
  </si>
  <si>
    <t>NC.PG.Z4.50-45.LG.CO.WP.OS</t>
  </si>
  <si>
    <t>NC.PG.Z4.45-55.LG.CO.WP.OS</t>
  </si>
  <si>
    <t>NC.PG.Z4.55-45.LG.CO.WP.OS</t>
  </si>
  <si>
    <t>NC.PG.Z4.45-60.LG.CO.WP.OS</t>
  </si>
  <si>
    <t>NC.PG.Z4.60-45.LG.CO.WP.OS</t>
  </si>
  <si>
    <t>NC.PG.Z4.45-65.LG.CO.WP.OS</t>
  </si>
  <si>
    <t>NC.PG.Z4.65-45.LG.CO.WP.OS</t>
  </si>
  <si>
    <t>NC.PG.Z4.45-70.LG.CO.WP.OS</t>
  </si>
  <si>
    <t>NC.PG.Z4.70-45.LG.CO.WP.OS</t>
  </si>
  <si>
    <t>NC.PG.Z4.50-50.LG.CO.WP.OS</t>
  </si>
  <si>
    <t>NC.PG.Z4.50-55.LG.CO.WP.OS</t>
  </si>
  <si>
    <t>NC.PG.Z4.55-50.LG.CO.WP.OS</t>
  </si>
  <si>
    <t>NC.PG.Z4.50-60.LG.CO.WP.OS</t>
  </si>
  <si>
    <t>NC.PG.Z4.60-50.LG.CO.WP.OS</t>
  </si>
  <si>
    <t>NC.PG.Z4.50-65.LG.CO.WP.OS</t>
  </si>
  <si>
    <t>NC.PG.Z4.65-50.LG.CO.WP.OS</t>
  </si>
  <si>
    <t>NC.PG.Z4.50-70.LG.CO.WP.OS</t>
  </si>
  <si>
    <t>NC.PG.Z4.70-50.LG.CO.WP.OS</t>
  </si>
  <si>
    <t>NC.PG.Z4.55-55.LG.CO.WP.OS</t>
  </si>
  <si>
    <t>NC.PG.Z4.55-60.LG.CO.WP.OS</t>
  </si>
  <si>
    <t>NC.PG.Z4.60-55.LG.CO.WP.OS</t>
  </si>
  <si>
    <t>NC.PG.Z4.55-65.LG.CO.WP.OS</t>
  </si>
  <si>
    <t>NC.PG.Z4.65-55.LG.CO.WP.OS</t>
  </si>
  <si>
    <t>NC.PG.Z4.55-70.LG.CO.WP.OS</t>
  </si>
  <si>
    <t>NC.PG.Z4.70-55.LG.CO.WP.OS</t>
  </si>
  <si>
    <t>NC.PG.Z4.60-60.LG.CO.WP.OS</t>
  </si>
  <si>
    <t>NC.PG.Z4.60-65.LG.CO.WP.OS</t>
  </si>
  <si>
    <t>NC.PG.Z4.65-60.LG.CO.WP.OS</t>
  </si>
  <si>
    <t>NC.PG.Z4.60-70.LG.CO.WP.OS</t>
  </si>
  <si>
    <t>NC.PG.Z4.70-60.LG.CO.WP.OS</t>
  </si>
  <si>
    <t>NC.PG.Z4.65-65.LG.CO.WP.OS</t>
  </si>
  <si>
    <t>NC.PG.Z4.65-70.LG.CO.WP.OS</t>
  </si>
  <si>
    <t>NC.PG.Z4.70-65.LG.CO.WP.OS</t>
  </si>
  <si>
    <t>NC.PG.Z4.70-70.LG.CO.WP.OS</t>
  </si>
  <si>
    <t>NC.PG.Z4.30-10.LG.HZ.OS</t>
  </si>
  <si>
    <t>NC.PG.Z4.35-10.LG.HZ.OS</t>
  </si>
  <si>
    <t>NC.PG.Z4.40-10.LG.HZ.OS</t>
  </si>
  <si>
    <t>NC.PG.Z4.45-10.LG.HZ.OS</t>
  </si>
  <si>
    <t>NC.PG.Z4.50-10.LG.HZ.OS</t>
  </si>
  <si>
    <t>NC.PG.Z4.55-10.LG.HZ.OS</t>
  </si>
  <si>
    <t>NC.PG.Z4.60-10.LG.HZ.OS</t>
  </si>
  <si>
    <t>NC.PG.Z4.65-10.LG.HZ.OS</t>
  </si>
  <si>
    <t>NC.PG.Z4.70-10.LG.HZ.OS</t>
  </si>
  <si>
    <t>NC.PG.Z4.30-10.LG.HZ.MR.WP.OS</t>
  </si>
  <si>
    <t>NC.PG.Z4.35-10.LG.HZ.MR.WP.OS</t>
  </si>
  <si>
    <t>NC.PG.Z4.40-10.LG.HZ.MR.WP.OS</t>
  </si>
  <si>
    <t>NC.PG.Z4.45-10.LG.HZ.MR.WP.OS</t>
  </si>
  <si>
    <t>NC.PG.Z4.50-10.LG.HZ.MR.WP.OS</t>
  </si>
  <si>
    <t>NC.PG.Z4.55-10.LG.HZ.MR.WP.OS</t>
  </si>
  <si>
    <t>NC.PG.Z4.60-10.LG.HZ.MR.WP.OS</t>
  </si>
  <si>
    <t>NC.PG.Z4.65-10.LG.HZ.MR.WP.OS</t>
  </si>
  <si>
    <t>NC.PG.Z4.70-10.LG.HZ.MR.WP.OS</t>
  </si>
  <si>
    <t>NC.PG.Z4.75-10.LG.HZ.MR.WP.OS</t>
  </si>
  <si>
    <t>NC.PG.Z4.80-10.LG.HZ.MR.WP.OS</t>
  </si>
  <si>
    <t>NC.PG.Z4.85-10.LG.HZ.MR.WP.OS</t>
  </si>
  <si>
    <t>NC.PG.Z4.90-10.LG.HZ.MR.WP.OS</t>
  </si>
  <si>
    <t>NC.PG.Z4.30-30.LG.AP2.FD.WP.OS</t>
  </si>
  <si>
    <t>NC.PG.Z4.30-35.LG.AP2.FD.WP.OS</t>
  </si>
  <si>
    <t>NC.PG.Z4.30-40.LG.AP2.FD.WP.OS</t>
  </si>
  <si>
    <t>NC.PG.Z4.30-45.LG.AP2.FD.WP.OS</t>
  </si>
  <si>
    <t>NC.PG.Z4.30-50.LG.AP2.FD.WP.OS</t>
  </si>
  <si>
    <t>NC.PG.Z4.35-30.LG.AP2.FD.WP.OS</t>
  </si>
  <si>
    <t>NC.PG.Z4.35-35.LG.AP2.FD.WP.OS</t>
  </si>
  <si>
    <t>NC.PG.Z4.35-40.LG.AP2.FD.WP.OS</t>
  </si>
  <si>
    <t>NC.PG.Z4.35-45.LG.AP2.FD.WP.OS</t>
  </si>
  <si>
    <t>NC.PG.Z4.35-50.LG.AP2.FD.WP.OS</t>
  </si>
  <si>
    <t>NC.PG.Z4.40-30.LG.AP2.FD.WP.OS</t>
  </si>
  <si>
    <t>NC.PG.Z4.40-35.LG.AP2.FD.WP.OS</t>
  </si>
  <si>
    <t>NC.PG.Z4.40-40.LG.AP2.FD.WP.OS</t>
  </si>
  <si>
    <t>NC.PG.Z4.40-45.LG.AP2.FD.WP.OS</t>
  </si>
  <si>
    <t>NC.PG.Z4.40-50.LG.AP2.FD.WP.OS</t>
  </si>
  <si>
    <t>NC.PG.Z4.45-30.LG.AP2.FD.WP.OS</t>
  </si>
  <si>
    <t>NC.PG.Z4.45-35.LG.AP2.FD.WP.OS</t>
  </si>
  <si>
    <t>NC.PG.Z4.45-40.LG.AP2.FD.WP.OS</t>
  </si>
  <si>
    <t>NC.PG.Z4.45-45.LG.AP2.FD.WP.OS</t>
  </si>
  <si>
    <t>NC.PG.Z4.45-50.LG.AP2.FD.WP.OS</t>
  </si>
  <si>
    <t>NC.PG.Z4.45-55.LG.AP2.FD.WP.OS</t>
  </si>
  <si>
    <t>NC.PG.Z4.45-60.LG.AP2.FD.WP.OS</t>
  </si>
  <si>
    <t>NC.PG.Z4.45-65.LG.AP2.FD.WP.OS</t>
  </si>
  <si>
    <t>NC.PG.Z4.45-70.LG.AP2.FD.WP.OS</t>
  </si>
  <si>
    <t>NC.PG.Z4.50-30.LG.AP2.FD.WP.OS</t>
  </si>
  <si>
    <t>NC.PG.Z4.50-35.LG.AP2.FD.WP.OS</t>
  </si>
  <si>
    <t>NC.PG.Z4.50-40.LG.AP2.FD.WP.OS</t>
  </si>
  <si>
    <t>NC.PG.Z4.50-45.LG.AP2.FD.WP.OS</t>
  </si>
  <si>
    <t>NC.PG.Z4.50-50.LG.AP2.FD.WP.OS</t>
  </si>
  <si>
    <t>NC.PG.Z4.55-45.LG.AP2.FD.WP.OS</t>
  </si>
  <si>
    <t>NC.PG.Z4.50-55.LG.AP2.FD.WP.OS</t>
  </si>
  <si>
    <t>NC.PG.Z4.50-60.LG.AP2.FD.WP.OS</t>
  </si>
  <si>
    <t>NC.PG.Z4.50-65.LG.AP2.FD.WP.OS</t>
  </si>
  <si>
    <t>NC.PG.Z4.50-70.LG.AP2.FD.WP.OS</t>
  </si>
  <si>
    <t>NC.PG.Z4.55-55.LG.AP2.FD.WP.OS</t>
  </si>
  <si>
    <t>NC.PG.Z4.55-50.LG.AP2.FD.WP.OS</t>
  </si>
  <si>
    <t>NC.PG.Z4.55-60.LG.AP2.FD.WP.OS</t>
  </si>
  <si>
    <t>NC.PG.Z4.55-65.LG.AP2.FD.WP.OS</t>
  </si>
  <si>
    <t>NC.PG.Z4.55-70.LG.AP2.FD.WP.OS</t>
  </si>
  <si>
    <t>NC.PG.Z4.60-45.LG.AP2.FD.WP.OS</t>
  </si>
  <si>
    <t>NC.PG.Z4.60-50.LG.AP2.FD.WP.OS</t>
  </si>
  <si>
    <t>NC.PG.Z4.60-55.LG.AP2.FD.WP.OS</t>
  </si>
  <si>
    <t>NC.PG.Z4.60-60.LG.AP2.FD.WP.OS</t>
  </si>
  <si>
    <t>NC.PG.Z4.60-65.LG.AP2.FD.WP.OS</t>
  </si>
  <si>
    <t>NC.PG.Z4.60-70.LG.AP2.FD.WP.OS</t>
  </si>
  <si>
    <t>NC.PG.Z4.65-45.LG.AP2.FD.WP.OS</t>
  </si>
  <si>
    <t>NC.PG.Z4.65-50.LG.AP2.FD.WP.OS</t>
  </si>
  <si>
    <t>NC.PG.Z4.65-55.LG.AP2.FD.WP.OS</t>
  </si>
  <si>
    <t>NC.PG.Z4.65-60.LG.AP2.FD.WP.OS</t>
  </si>
  <si>
    <t>NC.PG.Z4.65-65.LG.AP2.FD.WP.OS</t>
  </si>
  <si>
    <t>NC.PG.Z4.65-70.LG.AP2.FD.WP.OS</t>
  </si>
  <si>
    <t>NC.PG.Z4.70-45.LG.AP2.FD.WP.OS</t>
  </si>
  <si>
    <t>NC.PG.Z4.70-50.LG.AP2.FD.WP.OS</t>
  </si>
  <si>
    <t>NC.PG.Z4.70-55.LG.AP2.FD.WP.OS</t>
  </si>
  <si>
    <t>NC.PG.Z4.70-60.LG.AP2.FD.WP.OS</t>
  </si>
  <si>
    <t>NC.PG.Z4.70-65.LG.AP2.FD.WP.OS</t>
  </si>
  <si>
    <t>NC.PG.Z4.70-70.LG.AP2.FD.WP.OS</t>
  </si>
  <si>
    <t>NC.PG.Z4.30-55.LG.AP2.FD.WP.OS</t>
  </si>
  <si>
    <t>NC.PG.Z4.55-30.LG.AP2.FD.WP.OS</t>
  </si>
  <si>
    <t>NC.PG.Z4.30-60.LG.AP2.FD.WP.OS</t>
  </si>
  <si>
    <t>NC.PG.Z4.60-30.LG.AP2.FD.WP.OS</t>
  </si>
  <si>
    <t>NC.PG.Z4.30-65.LG.AP2.FD.WP.OS</t>
  </si>
  <si>
    <t>NC.PG.Z4.65-30.LG.AP2.FD.WP.OS</t>
  </si>
  <si>
    <t>NC.PG.Z4.30-70.LG.AP2.FD.WP.OS</t>
  </si>
  <si>
    <t>NC.PG.Z4.70-30.LG.AP2.FD.WP.OS</t>
  </si>
  <si>
    <t>NC.PG.Z4.35-55.LG.AP2.FD.WP.OS</t>
  </si>
  <si>
    <t>NC.PG.Z4.55-35.LG.AP2.FD.WP.OS</t>
  </si>
  <si>
    <t>NC.PG.Z4.35-60.LG.AP2.FD.WP.OS</t>
  </si>
  <si>
    <t>NC.PG.Z4.60-35.LG.AP2.FD.WP.OS</t>
  </si>
  <si>
    <t>NC.PG.Z4.35-65.LG.AP2.FD.WP.OS</t>
  </si>
  <si>
    <t>NC.PG.Z4.65-35.LG.AP2.FD.WP.OS</t>
  </si>
  <si>
    <t>NC.PG.Z4.35-70.LG.AP2.FD.WP.OS</t>
  </si>
  <si>
    <t>NC.PG.Z4.70-35.LG.AP2.FD.WP.OS</t>
  </si>
  <si>
    <t>NC.PG.Z4.40-55.LG.AP2.FD.WP.OS</t>
  </si>
  <si>
    <t>NC.PG.Z4.55-40.LG.AP2.FD.WP.OS</t>
  </si>
  <si>
    <t>NC.PG.Z4.40-60.LG.AP2.FD.WP.OS</t>
  </si>
  <si>
    <t>NC.PG.Z4.60-40.LG.AP2.FD.WP.OS</t>
  </si>
  <si>
    <t>NC.PG.Z4.40-65.LG.AP2.FD.WP.OS</t>
  </si>
  <si>
    <t>NC.PG.Z4.65-40.LG.AP2.FD.WP.OS</t>
  </si>
  <si>
    <t>NC.PG.Z4.40-70.LG.AP2.FD.WP.OS</t>
  </si>
  <si>
    <t>NC.PG.Z4.70-40.LG.AP2.FD.WP.OS</t>
  </si>
  <si>
    <t>NC.PG.Z4.75-10.MP.HZ.MR.WP</t>
  </si>
  <si>
    <t>NC.PG.Z4.80-10.MP.HZ.MR.WP</t>
  </si>
  <si>
    <t>NC.PG.Z4.85-10.MP.HZ.MR.WP</t>
  </si>
  <si>
    <t>NC.PG.Z4.90-10.MP.HZ.MR.WP</t>
  </si>
  <si>
    <t>NC.PG.Z4.75-10.LG.HZ.MR.WP</t>
  </si>
  <si>
    <t>NC.PG.Z4.80-10.LG.HZ.MR.WP</t>
  </si>
  <si>
    <t>NC.PG.Z4.85-10.LG.HZ.MR.WP</t>
  </si>
  <si>
    <t>NC.PG.Z4.90-10.LG.HZ.MR.WP</t>
  </si>
  <si>
    <t>NC.PG.Z4.45-55.LG.AP2.FD.WP</t>
  </si>
  <si>
    <t>NC.PG.Z4.45-60.LG.AP2.FD.WP</t>
  </si>
  <si>
    <t>NC.PG.Z4.45-65.LG.AP2.FD.WP</t>
  </si>
  <si>
    <t>NC.PG.Z4.45-70.LG.AP2.FD.WP</t>
  </si>
  <si>
    <t>Ober-fläche</t>
  </si>
  <si>
    <t xml:space="preserve">
Edel-stahl</t>
  </si>
  <si>
    <t xml:space="preserve">  182
  192
  282
  292
 1182
   </t>
  </si>
  <si>
    <t>PZ 70
PZ 72
PZ 78
PZ 85
PZ 88
PZ 92</t>
  </si>
  <si>
    <t xml:space="preserve">Profilzyl. PZ
Blind </t>
  </si>
  <si>
    <t>Profilzyl. PZ
Blind 
   Zylinder-abdeckung</t>
  </si>
  <si>
    <t>282 (So.art.)</t>
  </si>
  <si>
    <t>292 (So.art.)</t>
  </si>
  <si>
    <t>mm
7
8
8,5
9
F9 (FS)
10</t>
  </si>
  <si>
    <t>97-106 mm</t>
  </si>
  <si>
    <t>47-56 mm</t>
  </si>
  <si>
    <t>E-Trim 2.1</t>
  </si>
  <si>
    <t>Ausführung</t>
  </si>
  <si>
    <t>Befestigungsvariante</t>
  </si>
  <si>
    <t>Drücker innen / außen</t>
  </si>
  <si>
    <t>Drückerrichtung</t>
  </si>
  <si>
    <t>Vierkant</t>
  </si>
  <si>
    <t>Profil Cover außen / Platte außen</t>
  </si>
  <si>
    <t>Entfernungsmaß / Profil Befestigungsplatte außen</t>
  </si>
  <si>
    <t>Profil Cover innen</t>
  </si>
  <si>
    <t>Oberfläche?</t>
  </si>
  <si>
    <t>Optionen (optional)</t>
  </si>
  <si>
    <t>NC.PG.ET</t>
  </si>
  <si>
    <t>PegaSys Beschlag</t>
  </si>
  <si>
    <t>BrMi</t>
  </si>
  <si>
    <t>RO</t>
  </si>
  <si>
    <t>Rund/-Ovalrosetten (R40 / R77)</t>
  </si>
  <si>
    <t>0182</t>
  </si>
  <si>
    <t>U-rund</t>
  </si>
  <si>
    <t>L</t>
  </si>
  <si>
    <t>07</t>
  </si>
  <si>
    <t>Vierkant 7mm</t>
  </si>
  <si>
    <t>01</t>
  </si>
  <si>
    <t>37-46 mm</t>
  </si>
  <si>
    <t>BL</t>
  </si>
  <si>
    <t>kein Ausschnitt, blind</t>
  </si>
  <si>
    <t>00</t>
  </si>
  <si>
    <t>kein Ausschnitt, nicht bei RO</t>
  </si>
  <si>
    <t>kein Ausschnitt</t>
  </si>
  <si>
    <t>E</t>
  </si>
  <si>
    <t>Weather Protection (Batteriefach verschraubt) (3050009000)</t>
  </si>
  <si>
    <t>BrMO</t>
  </si>
  <si>
    <t>Breit, Mifare OSS 
(3050001002)</t>
  </si>
  <si>
    <t>LS</t>
  </si>
  <si>
    <t>Langschild (240 mm) (ZL89 / ZL46)</t>
  </si>
  <si>
    <t>0192</t>
  </si>
  <si>
    <t>L-rund</t>
  </si>
  <si>
    <t>R</t>
  </si>
  <si>
    <t>08</t>
  </si>
  <si>
    <t>Vierkant 8mm</t>
  </si>
  <si>
    <t>02</t>
  </si>
  <si>
    <t>PZ</t>
  </si>
  <si>
    <t xml:space="preserve">PZ Ausschnitt </t>
  </si>
  <si>
    <t>Entfernung 70mm (nur PZ)</t>
  </si>
  <si>
    <t>PZ Ausschnitt</t>
  </si>
  <si>
    <t>G</t>
  </si>
  <si>
    <t>Gold (nicht übernommen!)</t>
  </si>
  <si>
    <t>Weather Protection (Batteriefach einrastend) (3050008000)</t>
  </si>
  <si>
    <t>BrLg</t>
  </si>
  <si>
    <t>Breit, Legic 
(3050002001)</t>
  </si>
  <si>
    <t>KS</t>
  </si>
  <si>
    <t>Kurzschild (ZK43)</t>
  </si>
  <si>
    <t>0282</t>
  </si>
  <si>
    <t>U-eckig</t>
  </si>
  <si>
    <t>85</t>
  </si>
  <si>
    <t>Vierkant 8,5mm</t>
  </si>
  <si>
    <t>03</t>
  </si>
  <si>
    <t>57-66 mm</t>
  </si>
  <si>
    <t>Entfernung 72mm (nur PZ)</t>
  </si>
  <si>
    <t>BrLO</t>
  </si>
  <si>
    <t>Breit, Legic OSS 
(3050002020)</t>
  </si>
  <si>
    <t>FR</t>
  </si>
  <si>
    <t>FR195 (ZL45 / ZL46)</t>
  </si>
  <si>
    <t>0292</t>
  </si>
  <si>
    <t>L-eckig</t>
  </si>
  <si>
    <t>09</t>
  </si>
  <si>
    <t>Vierkant 9mm</t>
  </si>
  <si>
    <t>04</t>
  </si>
  <si>
    <t>67-76 mm</t>
  </si>
  <si>
    <t>ZY</t>
  </si>
  <si>
    <t>SO</t>
  </si>
  <si>
    <t>SO Ausschnitt</t>
  </si>
  <si>
    <t>ScMi</t>
  </si>
  <si>
    <t>Schmal, Mifare 
(3050001000)</t>
  </si>
  <si>
    <t>Scandinavian Oval</t>
  </si>
  <si>
    <t>U-rund verkröpft</t>
  </si>
  <si>
    <t>F9</t>
  </si>
  <si>
    <t>Vierkant 9mm FS</t>
  </si>
  <si>
    <t>05</t>
  </si>
  <si>
    <t>77-86 mm</t>
  </si>
  <si>
    <t>Entfernung 78mm</t>
  </si>
  <si>
    <t>ScMO</t>
  </si>
  <si>
    <t>Schmal, Mifare OSS 
(3050001002)</t>
  </si>
  <si>
    <t>Vierkant 10mm</t>
  </si>
  <si>
    <t>06</t>
  </si>
  <si>
    <t>87-96 mm</t>
  </si>
  <si>
    <t>Entfernung 85mm (nur PZ)</t>
  </si>
  <si>
    <t>ScLg</t>
  </si>
  <si>
    <t>Schmal, Legic 
(3050002001)</t>
  </si>
  <si>
    <t>Entfernung 88mm (nur PZ)</t>
  </si>
  <si>
    <t>ScLO</t>
  </si>
  <si>
    <t>Schmal, Legic OSS 
(3050002020)</t>
  </si>
  <si>
    <t>107-116 mm</t>
  </si>
  <si>
    <t>Entfernung 92mm (nur PZ)</t>
  </si>
  <si>
    <t>BBMi</t>
  </si>
  <si>
    <t>Breit, Back to Back Mifare 
(3050001300)</t>
  </si>
  <si>
    <t>117-126 mm</t>
  </si>
  <si>
    <t>BBMO</t>
  </si>
  <si>
    <t>Breit, Back to Back Mifare OSS 
(3050001310)</t>
  </si>
  <si>
    <t>127-136 mm</t>
  </si>
  <si>
    <t>Entfernung 105mm (nur SO)</t>
  </si>
  <si>
    <t>BBLg</t>
  </si>
  <si>
    <t>Breit, Back to Back Legic 
(3050001510)</t>
  </si>
  <si>
    <t>137-146 mm</t>
  </si>
  <si>
    <t>BBLO</t>
  </si>
  <si>
    <t>Breit, Back to Back Legic OSS 
(3050001520)</t>
  </si>
  <si>
    <t>147-156 mm</t>
  </si>
  <si>
    <t>SBMi</t>
  </si>
  <si>
    <t>Schmal, Back to Back Mifare 
(3050001200)</t>
  </si>
  <si>
    <t>13</t>
  </si>
  <si>
    <t>156-160 mm</t>
  </si>
  <si>
    <t>SBMO</t>
  </si>
  <si>
    <t>Schmal, Back to Back Mifare OSS 
(3050001210)</t>
  </si>
  <si>
    <t>SBLg</t>
  </si>
  <si>
    <t>Schmal, Back to Back Legic 
(3050001410)</t>
  </si>
  <si>
    <t>SBLO</t>
  </si>
  <si>
    <t>Schmal, Back to Back Legic OSS
(3050001420)</t>
  </si>
  <si>
    <t>E-Trim</t>
  </si>
  <si>
    <t>DrückerR.</t>
  </si>
  <si>
    <t>Türst.</t>
  </si>
  <si>
    <t>Profil auß</t>
  </si>
  <si>
    <t>Entf</t>
  </si>
  <si>
    <t>Oberfl.</t>
  </si>
  <si>
    <t>Option</t>
  </si>
  <si>
    <t>Ausf.</t>
  </si>
  <si>
    <t>Befest.</t>
  </si>
  <si>
    <t>Profil in</t>
  </si>
  <si>
    <t>.WPSC</t>
  </si>
  <si>
    <t>.WPSN</t>
  </si>
  <si>
    <t xml:space="preserve">Ausf. </t>
  </si>
  <si>
    <t>NB Nr.</t>
  </si>
  <si>
    <t>Breit, Mifare
(3050001000)</t>
  </si>
  <si>
    <t>Pegasys 2.1</t>
  </si>
  <si>
    <t>SV-Artikel-Nr</t>
  </si>
  <si>
    <t>Artikel</t>
  </si>
  <si>
    <t>Menge</t>
  </si>
  <si>
    <r>
      <t>Türenliste A - PegaSys Beschläge 2.1 und PegaSys E-Zylinder 3.1 Stand 02.2024     (</t>
    </r>
    <r>
      <rPr>
        <b/>
        <sz val="16"/>
        <color rgb="FFFF0000"/>
        <rFont val="Arial"/>
        <family val="2"/>
      </rPr>
      <t>Beachten Sie die Eingabereihenfolge durch die orangenen Pfeile. Keine Haftung für fehlerhafte Eingabe</t>
    </r>
    <r>
      <rPr>
        <b/>
        <sz val="16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</si>
</sst>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dd/mm/yy;@"/>
    <numFmt numFmtId="166" formatCode="#,##0.00\ [$EUR]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8"/>
      <name val="Impact"/>
      <family val="2"/>
    </font>
    <font>
      <sz val="12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sz val="10"/>
      <color indexed="40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sz val="9"/>
      <color indexed="81"/>
      <name val="Segoe UI"/>
      <family val="2"/>
    </font>
    <font>
      <sz val="14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sz val="10"/>
      <color rgb="FF00B0F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Segoe UI"/>
      <family val="2"/>
    </font>
    <font>
      <b/>
      <sz val="12"/>
      <color theme="0" tint="-0.34998626667073579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6"/>
      <color rgb="FFFF0000"/>
      <name val="Arial"/>
      <family val="2"/>
    </font>
    <font>
      <sz val="11"/>
      <color indexed="8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8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8"/>
      <color theme="1"/>
      <name val="Arial"/>
      <family val="2"/>
    </font>
    <font>
      <b/>
      <sz val="22"/>
      <color rgb="FFFF0000"/>
      <name val="Arial"/>
      <family val="2"/>
    </font>
    <font>
      <sz val="10"/>
      <color theme="2" tint="-9.9978637043366805E-2"/>
      <name val="Arial"/>
      <family val="2"/>
    </font>
    <font>
      <sz val="10"/>
      <color theme="0" tint="-0.249977111117893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lightHorizontal"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4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444">
    <xf numFmtId="0" fontId="0" fillId="0" borderId="0" xfId="0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65" fontId="9" fillId="0" borderId="0" xfId="0" applyNumberFormat="1" applyFont="1" applyAlignment="1">
      <alignment horizontal="left"/>
    </xf>
    <xf numFmtId="0" fontId="9" fillId="0" borderId="0" xfId="0" applyFont="1" applyAlignment="1" applyProtection="1">
      <alignment horizontal="center" vertical="center"/>
      <protection locked="0"/>
    </xf>
    <xf numFmtId="0" fontId="8" fillId="0" borderId="0" xfId="0" applyFont="1"/>
    <xf numFmtId="0" fontId="9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9" fillId="0" borderId="4" xfId="0" applyNumberFormat="1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0" fillId="2" borderId="5" xfId="0" applyFill="1" applyBorder="1"/>
    <xf numFmtId="0" fontId="0" fillId="0" borderId="5" xfId="0" applyBorder="1"/>
    <xf numFmtId="0" fontId="9" fillId="3" borderId="5" xfId="0" applyFont="1" applyFill="1" applyBorder="1"/>
    <xf numFmtId="0" fontId="8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49" fontId="9" fillId="3" borderId="5" xfId="0" applyNumberFormat="1" applyFont="1" applyFill="1" applyBorder="1"/>
    <xf numFmtId="0" fontId="0" fillId="7" borderId="0" xfId="0" applyFill="1"/>
    <xf numFmtId="0" fontId="9" fillId="8" borderId="8" xfId="0" applyFont="1" applyFill="1" applyBorder="1"/>
    <xf numFmtId="0" fontId="9" fillId="7" borderId="0" xfId="0" applyFont="1" applyFill="1"/>
    <xf numFmtId="0" fontId="11" fillId="0" borderId="0" xfId="0" applyFont="1"/>
    <xf numFmtId="0" fontId="27" fillId="6" borderId="5" xfId="0" applyFont="1" applyFill="1" applyBorder="1" applyAlignment="1">
      <alignment vertical="center"/>
    </xf>
    <xf numFmtId="14" fontId="13" fillId="0" borderId="0" xfId="0" applyNumberFormat="1" applyFont="1" applyAlignment="1" applyProtection="1">
      <alignment horizontal="center"/>
      <protection locked="0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quotePrefix="1" applyFont="1"/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3" fillId="0" borderId="19" xfId="0" applyNumberFormat="1" applyFont="1" applyBorder="1" applyAlignment="1" applyProtection="1">
      <alignment horizontal="center"/>
      <protection locked="0"/>
    </xf>
    <xf numFmtId="0" fontId="0" fillId="10" borderId="0" xfId="0" applyFill="1"/>
    <xf numFmtId="0" fontId="9" fillId="0" borderId="0" xfId="0" applyFont="1" applyAlignment="1">
      <alignment vertical="top" wrapText="1"/>
    </xf>
    <xf numFmtId="0" fontId="26" fillId="0" borderId="0" xfId="0" applyFont="1"/>
    <xf numFmtId="0" fontId="28" fillId="0" borderId="0" xfId="0" applyFont="1"/>
    <xf numFmtId="0" fontId="9" fillId="0" borderId="8" xfId="0" applyFont="1" applyBorder="1" applyAlignment="1">
      <alignment vertical="top" wrapText="1"/>
    </xf>
    <xf numFmtId="0" fontId="8" fillId="0" borderId="0" xfId="0" applyFont="1" applyAlignment="1">
      <alignment vertical="top"/>
    </xf>
    <xf numFmtId="0" fontId="9" fillId="9" borderId="0" xfId="0" applyFont="1" applyFill="1"/>
    <xf numFmtId="0" fontId="9" fillId="11" borderId="0" xfId="0" applyFont="1" applyFill="1" applyAlignment="1">
      <alignment vertical="top"/>
    </xf>
    <xf numFmtId="0" fontId="22" fillId="7" borderId="0" xfId="0" applyFont="1" applyFill="1"/>
    <xf numFmtId="0" fontId="29" fillId="0" borderId="0" xfId="0" applyFont="1"/>
    <xf numFmtId="0" fontId="8" fillId="0" borderId="26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12" borderId="0" xfId="0" applyFont="1" applyFill="1" applyAlignment="1">
      <alignment vertical="top"/>
    </xf>
    <xf numFmtId="0" fontId="24" fillId="12" borderId="0" xfId="0" applyFont="1" applyFill="1"/>
    <xf numFmtId="0" fontId="24" fillId="12" borderId="0" xfId="0" applyFont="1" applyFill="1" applyAlignment="1">
      <alignment vertical="top" wrapText="1"/>
    </xf>
    <xf numFmtId="0" fontId="24" fillId="12" borderId="0" xfId="0" applyFont="1" applyFill="1" applyAlignment="1">
      <alignment vertical="top"/>
    </xf>
    <xf numFmtId="0" fontId="9" fillId="0" borderId="0" xfId="0" applyFont="1" applyAlignment="1">
      <alignment vertical="top"/>
    </xf>
    <xf numFmtId="0" fontId="8" fillId="0" borderId="20" xfId="0" applyFont="1" applyBorder="1" applyAlignment="1">
      <alignment vertical="top"/>
    </xf>
    <xf numFmtId="0" fontId="27" fillId="6" borderId="10" xfId="0" applyFont="1" applyFill="1" applyBorder="1" applyAlignment="1">
      <alignment vertical="center"/>
    </xf>
    <xf numFmtId="0" fontId="9" fillId="4" borderId="8" xfId="0" applyFont="1" applyFill="1" applyBorder="1"/>
    <xf numFmtId="0" fontId="0" fillId="4" borderId="8" xfId="0" applyFill="1" applyBorder="1"/>
    <xf numFmtId="0" fontId="9" fillId="7" borderId="8" xfId="0" applyFont="1" applyFill="1" applyBorder="1"/>
    <xf numFmtId="0" fontId="0" fillId="7" borderId="8" xfId="0" applyFill="1" applyBorder="1"/>
    <xf numFmtId="0" fontId="0" fillId="0" borderId="27" xfId="0" applyBorder="1"/>
    <xf numFmtId="0" fontId="0" fillId="2" borderId="27" xfId="0" applyFill="1" applyBorder="1"/>
    <xf numFmtId="0" fontId="9" fillId="7" borderId="8" xfId="0" applyFont="1" applyFill="1" applyBorder="1" applyAlignment="1">
      <alignment horizontal="right"/>
    </xf>
    <xf numFmtId="0" fontId="9" fillId="7" borderId="14" xfId="0" applyFont="1" applyFill="1" applyBorder="1"/>
    <xf numFmtId="0" fontId="9" fillId="4" borderId="28" xfId="0" applyFont="1" applyFill="1" applyBorder="1"/>
    <xf numFmtId="0" fontId="9" fillId="4" borderId="29" xfId="0" applyFont="1" applyFill="1" applyBorder="1"/>
    <xf numFmtId="0" fontId="9" fillId="4" borderId="30" xfId="0" applyFont="1" applyFill="1" applyBorder="1"/>
    <xf numFmtId="0" fontId="11" fillId="0" borderId="20" xfId="0" applyFont="1" applyBorder="1" applyAlignment="1" applyProtection="1">
      <alignment horizontal="center" vertical="top"/>
      <protection locked="0"/>
    </xf>
    <xf numFmtId="0" fontId="11" fillId="0" borderId="20" xfId="0" applyFont="1" applyBorder="1" applyAlignment="1" applyProtection="1">
      <alignment horizontal="center" vertical="top" wrapText="1"/>
      <protection locked="0"/>
    </xf>
    <xf numFmtId="0" fontId="13" fillId="0" borderId="20" xfId="0" applyFont="1" applyBorder="1" applyAlignment="1" applyProtection="1">
      <alignment horizontal="center" vertical="top" wrapText="1"/>
      <protection locked="0"/>
    </xf>
    <xf numFmtId="0" fontId="11" fillId="0" borderId="8" xfId="0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1" fontId="11" fillId="0" borderId="8" xfId="0" applyNumberFormat="1" applyFont="1" applyBorder="1" applyAlignment="1" applyProtection="1">
      <alignment horizontal="center" vertical="top"/>
      <protection locked="0"/>
    </xf>
    <xf numFmtId="0" fontId="11" fillId="0" borderId="14" xfId="0" applyFont="1" applyBorder="1" applyAlignment="1" applyProtection="1">
      <alignment horizontal="center" vertical="top"/>
      <protection locked="0"/>
    </xf>
    <xf numFmtId="49" fontId="11" fillId="0" borderId="20" xfId="0" applyNumberFormat="1" applyFont="1" applyBorder="1" applyAlignment="1" applyProtection="1">
      <alignment horizontal="center" vertical="top"/>
      <protection locked="0"/>
    </xf>
    <xf numFmtId="0" fontId="9" fillId="12" borderId="0" xfId="0" applyFont="1" applyFill="1" applyAlignment="1">
      <alignment vertical="top"/>
    </xf>
    <xf numFmtId="0" fontId="26" fillId="0" borderId="0" xfId="0" applyFont="1" applyAlignment="1">
      <alignment vertical="top"/>
    </xf>
    <xf numFmtId="0" fontId="11" fillId="0" borderId="8" xfId="0" applyFont="1" applyBorder="1" applyAlignment="1" applyProtection="1">
      <alignment horizontal="center" vertical="top"/>
      <protection locked="0"/>
    </xf>
    <xf numFmtId="0" fontId="13" fillId="0" borderId="8" xfId="0" applyFont="1" applyBorder="1" applyAlignment="1" applyProtection="1">
      <alignment horizontal="center" vertical="top" wrapText="1"/>
      <protection locked="0"/>
    </xf>
    <xf numFmtId="0" fontId="8" fillId="0" borderId="32" xfId="0" applyFont="1" applyBorder="1" applyAlignment="1" applyProtection="1">
      <alignment horizontal="left" vertical="top" wrapText="1"/>
      <protection locked="0"/>
    </xf>
    <xf numFmtId="0" fontId="9" fillId="0" borderId="0" xfId="0" applyFont="1" applyAlignment="1">
      <alignment horizontal="center" vertical="top"/>
    </xf>
    <xf numFmtId="0" fontId="9" fillId="0" borderId="33" xfId="0" applyFont="1" applyBorder="1" applyAlignment="1">
      <alignment vertical="top"/>
    </xf>
    <xf numFmtId="0" fontId="9" fillId="0" borderId="34" xfId="0" applyFont="1" applyBorder="1" applyAlignment="1">
      <alignment vertical="top"/>
    </xf>
    <xf numFmtId="0" fontId="22" fillId="0" borderId="0" xfId="0" applyFont="1" applyAlignment="1">
      <alignment vertical="top"/>
    </xf>
    <xf numFmtId="0" fontId="9" fillId="9" borderId="0" xfId="0" applyFont="1" applyFill="1" applyAlignment="1">
      <alignment vertical="top"/>
    </xf>
    <xf numFmtId="0" fontId="9" fillId="7" borderId="0" xfId="0" applyFont="1" applyFill="1" applyAlignment="1">
      <alignment vertical="top"/>
    </xf>
    <xf numFmtId="0" fontId="8" fillId="0" borderId="32" xfId="0" applyFont="1" applyBorder="1" applyAlignment="1" applyProtection="1">
      <alignment horizontal="center" vertical="top" wrapText="1"/>
      <protection locked="0"/>
    </xf>
    <xf numFmtId="0" fontId="11" fillId="0" borderId="33" xfId="0" applyFont="1" applyBorder="1" applyAlignment="1" applyProtection="1">
      <alignment horizontal="center" vertical="top" wrapText="1"/>
      <protection locked="0"/>
    </xf>
    <xf numFmtId="0" fontId="9" fillId="0" borderId="8" xfId="0" applyFont="1" applyBorder="1" applyAlignment="1">
      <alignment vertical="top"/>
    </xf>
    <xf numFmtId="0" fontId="8" fillId="0" borderId="8" xfId="0" applyFont="1" applyBorder="1" applyAlignment="1">
      <alignment vertical="top"/>
    </xf>
    <xf numFmtId="0" fontId="22" fillId="0" borderId="0" xfId="0" applyFont="1" applyAlignment="1">
      <alignment horizontal="left" vertical="top"/>
    </xf>
    <xf numFmtId="0" fontId="9" fillId="0" borderId="35" xfId="0" applyFont="1" applyBorder="1" applyAlignment="1">
      <alignment horizontal="left" vertical="top"/>
    </xf>
    <xf numFmtId="0" fontId="0" fillId="9" borderId="8" xfId="0" applyFill="1" applyBorder="1"/>
    <xf numFmtId="0" fontId="0" fillId="9" borderId="0" xfId="0" applyFill="1"/>
    <xf numFmtId="0" fontId="8" fillId="9" borderId="34" xfId="0" applyFont="1" applyFill="1" applyBorder="1"/>
    <xf numFmtId="0" fontId="13" fillId="0" borderId="3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6" fillId="0" borderId="0" xfId="0" applyFont="1" applyAlignment="1" applyProtection="1">
      <alignment horizontal="center" vertical="center"/>
      <protection locked="0"/>
    </xf>
    <xf numFmtId="0" fontId="5" fillId="0" borderId="0" xfId="1"/>
    <xf numFmtId="0" fontId="30" fillId="0" borderId="0" xfId="1" applyFont="1" applyAlignment="1">
      <alignment vertical="top"/>
    </xf>
    <xf numFmtId="0" fontId="5" fillId="0" borderId="0" xfId="1" applyAlignment="1">
      <alignment vertical="top"/>
    </xf>
    <xf numFmtId="0" fontId="5" fillId="0" borderId="0" xfId="1" applyAlignment="1" applyProtection="1">
      <alignment vertical="top"/>
      <protection hidden="1"/>
    </xf>
    <xf numFmtId="0" fontId="31" fillId="0" borderId="8" xfId="1" applyFont="1" applyBorder="1" applyAlignment="1">
      <alignment vertical="top" wrapText="1"/>
    </xf>
    <xf numFmtId="0" fontId="31" fillId="14" borderId="8" xfId="1" applyFont="1" applyFill="1" applyBorder="1" applyAlignment="1" applyProtection="1">
      <alignment horizontal="center" vertical="top" wrapText="1"/>
      <protection hidden="1"/>
    </xf>
    <xf numFmtId="0" fontId="31" fillId="0" borderId="0" xfId="1" applyFont="1"/>
    <xf numFmtId="0" fontId="5" fillId="0" borderId="0" xfId="1" applyProtection="1">
      <protection hidden="1"/>
    </xf>
    <xf numFmtId="0" fontId="32" fillId="12" borderId="17" xfId="1" applyFont="1" applyFill="1" applyBorder="1" applyAlignment="1">
      <alignment vertical="top"/>
    </xf>
    <xf numFmtId="0" fontId="5" fillId="6" borderId="0" xfId="1" applyFill="1"/>
    <xf numFmtId="0" fontId="31" fillId="0" borderId="8" xfId="1" applyFont="1" applyBorder="1" applyAlignment="1" applyProtection="1">
      <alignment vertical="top" wrapText="1"/>
      <protection hidden="1"/>
    </xf>
    <xf numFmtId="0" fontId="31" fillId="0" borderId="8" xfId="1" applyFont="1" applyBorder="1" applyAlignment="1" applyProtection="1">
      <alignment horizontal="center" vertical="top" wrapText="1"/>
      <protection hidden="1"/>
    </xf>
    <xf numFmtId="166" fontId="31" fillId="0" borderId="8" xfId="1" applyNumberFormat="1" applyFont="1" applyBorder="1" applyAlignment="1" applyProtection="1">
      <alignment horizontal="center" vertical="top" wrapText="1"/>
      <protection hidden="1"/>
    </xf>
    <xf numFmtId="0" fontId="5" fillId="15" borderId="0" xfId="1" applyFill="1" applyAlignment="1" applyProtection="1">
      <alignment vertical="top"/>
      <protection hidden="1"/>
    </xf>
    <xf numFmtId="0" fontId="31" fillId="15" borderId="0" xfId="1" applyFont="1" applyFill="1" applyAlignment="1" applyProtection="1">
      <alignment vertical="top"/>
      <protection hidden="1"/>
    </xf>
    <xf numFmtId="0" fontId="5" fillId="16" borderId="0" xfId="1" applyFill="1" applyAlignment="1" applyProtection="1">
      <alignment vertical="top"/>
      <protection hidden="1"/>
    </xf>
    <xf numFmtId="0" fontId="5" fillId="15" borderId="0" xfId="1" applyFill="1" applyProtection="1">
      <protection hidden="1"/>
    </xf>
    <xf numFmtId="0" fontId="31" fillId="7" borderId="0" xfId="1" applyFont="1" applyFill="1" applyAlignment="1" applyProtection="1">
      <alignment vertical="top"/>
      <protection hidden="1"/>
    </xf>
    <xf numFmtId="166" fontId="31" fillId="0" borderId="33" xfId="1" applyNumberFormat="1" applyFont="1" applyBorder="1" applyAlignment="1" applyProtection="1">
      <alignment horizontal="center" vertical="top" wrapText="1"/>
      <protection hidden="1"/>
    </xf>
    <xf numFmtId="166" fontId="5" fillId="0" borderId="34" xfId="1" applyNumberFormat="1" applyBorder="1" applyAlignment="1" applyProtection="1">
      <alignment vertical="top"/>
      <protection hidden="1"/>
    </xf>
    <xf numFmtId="0" fontId="31" fillId="0" borderId="0" xfId="1" applyFont="1" applyAlignment="1" applyProtection="1">
      <alignment vertical="top" wrapText="1"/>
      <protection hidden="1"/>
    </xf>
    <xf numFmtId="0" fontId="5" fillId="0" borderId="0" xfId="1" applyAlignment="1" applyProtection="1">
      <alignment horizontal="left" vertical="top"/>
      <protection hidden="1"/>
    </xf>
    <xf numFmtId="166" fontId="5" fillId="0" borderId="20" xfId="1" applyNumberFormat="1" applyBorder="1" applyAlignment="1" applyProtection="1">
      <alignment vertical="top"/>
      <protection hidden="1"/>
    </xf>
    <xf numFmtId="0" fontId="31" fillId="9" borderId="0" xfId="1" applyFont="1" applyFill="1" applyAlignment="1" applyProtection="1">
      <alignment vertical="top"/>
      <protection hidden="1"/>
    </xf>
    <xf numFmtId="0" fontId="5" fillId="9" borderId="0" xfId="1" applyFill="1" applyAlignment="1" applyProtection="1">
      <alignment vertical="top"/>
      <protection hidden="1"/>
    </xf>
    <xf numFmtId="0" fontId="5" fillId="14" borderId="0" xfId="1" applyFill="1" applyProtection="1">
      <protection hidden="1"/>
    </xf>
    <xf numFmtId="0" fontId="35" fillId="0" borderId="26" xfId="0" applyFont="1" applyBorder="1" applyAlignment="1">
      <alignment horizontal="center" vertical="center" wrapText="1"/>
    </xf>
    <xf numFmtId="0" fontId="36" fillId="14" borderId="11" xfId="1" applyFont="1" applyFill="1" applyBorder="1" applyAlignment="1">
      <alignment vertical="top"/>
    </xf>
    <xf numFmtId="0" fontId="37" fillId="14" borderId="11" xfId="1" applyFont="1" applyFill="1" applyBorder="1" applyAlignment="1">
      <alignment vertical="top"/>
    </xf>
    <xf numFmtId="0" fontId="35" fillId="0" borderId="41" xfId="0" applyFont="1" applyBorder="1" applyAlignment="1">
      <alignment horizontal="center" vertical="center" wrapText="1"/>
    </xf>
    <xf numFmtId="49" fontId="11" fillId="0" borderId="20" xfId="0" applyNumberFormat="1" applyFont="1" applyBorder="1" applyAlignment="1" applyProtection="1">
      <alignment horizontal="center" vertical="top" wrapText="1"/>
      <protection locked="0"/>
    </xf>
    <xf numFmtId="0" fontId="9" fillId="0" borderId="0" xfId="0" applyFont="1" applyAlignment="1">
      <alignment horizontal="left" vertical="center"/>
    </xf>
    <xf numFmtId="0" fontId="38" fillId="0" borderId="0" xfId="1" applyFont="1"/>
    <xf numFmtId="0" fontId="24" fillId="0" borderId="0" xfId="0" applyFont="1"/>
    <xf numFmtId="0" fontId="5" fillId="0" borderId="0" xfId="1" applyAlignment="1">
      <alignment horizontal="center" vertical="top"/>
    </xf>
    <xf numFmtId="0" fontId="31" fillId="0" borderId="44" xfId="1" applyFont="1" applyBorder="1" applyAlignment="1">
      <alignment vertical="top"/>
    </xf>
    <xf numFmtId="0" fontId="5" fillId="14" borderId="34" xfId="1" applyFill="1" applyBorder="1" applyAlignment="1" applyProtection="1">
      <alignment vertical="top"/>
      <protection hidden="1"/>
    </xf>
    <xf numFmtId="0" fontId="5" fillId="14" borderId="45" xfId="1" applyFill="1" applyBorder="1" applyAlignment="1" applyProtection="1">
      <alignment vertical="top"/>
      <protection hidden="1"/>
    </xf>
    <xf numFmtId="0" fontId="31" fillId="0" borderId="46" xfId="1" applyFont="1" applyBorder="1" applyAlignment="1" applyProtection="1">
      <alignment vertical="top"/>
      <protection hidden="1"/>
    </xf>
    <xf numFmtId="0" fontId="31" fillId="0" borderId="44" xfId="1" applyFont="1" applyBorder="1" applyAlignment="1">
      <alignment horizontal="center" vertical="top"/>
    </xf>
    <xf numFmtId="0" fontId="5" fillId="0" borderId="44" xfId="1" applyBorder="1" applyAlignment="1">
      <alignment horizontal="center" vertical="top"/>
    </xf>
    <xf numFmtId="0" fontId="31" fillId="15" borderId="8" xfId="1" applyFont="1" applyFill="1" applyBorder="1" applyAlignment="1" applyProtection="1">
      <alignment horizontal="center" vertical="top" wrapText="1"/>
      <protection hidden="1"/>
    </xf>
    <xf numFmtId="0" fontId="5" fillId="15" borderId="34" xfId="1" applyFill="1" applyBorder="1" applyAlignment="1" applyProtection="1">
      <alignment vertical="top"/>
      <protection hidden="1"/>
    </xf>
    <xf numFmtId="0" fontId="5" fillId="0" borderId="38" xfId="1" applyBorder="1" applyAlignment="1" applyProtection="1">
      <alignment horizontal="left" vertical="top" wrapText="1"/>
      <protection hidden="1"/>
    </xf>
    <xf numFmtId="0" fontId="5" fillId="0" borderId="2" xfId="1" applyBorder="1" applyAlignment="1" applyProtection="1">
      <alignment horizontal="left" vertical="top" wrapText="1"/>
      <protection hidden="1"/>
    </xf>
    <xf numFmtId="0" fontId="5" fillId="14" borderId="20" xfId="1" applyFill="1" applyBorder="1" applyAlignment="1" applyProtection="1">
      <alignment vertical="top"/>
      <protection hidden="1"/>
    </xf>
    <xf numFmtId="0" fontId="31" fillId="0" borderId="39" xfId="1" applyFont="1" applyBorder="1" applyAlignment="1" applyProtection="1">
      <alignment horizontal="center" vertical="center"/>
      <protection hidden="1"/>
    </xf>
    <xf numFmtId="0" fontId="31" fillId="0" borderId="24" xfId="1" applyFont="1" applyBorder="1" applyAlignment="1" applyProtection="1">
      <alignment horizontal="center" vertical="center"/>
      <protection hidden="1"/>
    </xf>
    <xf numFmtId="0" fontId="9" fillId="0" borderId="19" xfId="0" applyFont="1" applyBorder="1"/>
    <xf numFmtId="0" fontId="8" fillId="12" borderId="34" xfId="0" applyFont="1" applyFill="1" applyBorder="1" applyAlignment="1">
      <alignment horizontal="center" vertical="center" wrapText="1"/>
    </xf>
    <xf numFmtId="0" fontId="8" fillId="12" borderId="20" xfId="0" applyFont="1" applyFill="1" applyBorder="1" applyAlignment="1">
      <alignment horizontal="center" vertical="center" wrapText="1"/>
    </xf>
    <xf numFmtId="0" fontId="8" fillId="12" borderId="21" xfId="0" applyFont="1" applyFill="1" applyBorder="1" applyAlignment="1">
      <alignment horizontal="center" vertical="center" wrapText="1"/>
    </xf>
    <xf numFmtId="0" fontId="9" fillId="0" borderId="17" xfId="0" applyFont="1" applyBorder="1" applyAlignment="1" applyProtection="1">
      <alignment horizontal="left" vertical="top"/>
      <protection hidden="1"/>
    </xf>
    <xf numFmtId="0" fontId="25" fillId="0" borderId="17" xfId="0" applyFont="1" applyBorder="1" applyAlignment="1" applyProtection="1">
      <alignment horizontal="right" vertical="top"/>
      <protection hidden="1"/>
    </xf>
    <xf numFmtId="0" fontId="9" fillId="0" borderId="17" xfId="0" applyFont="1" applyBorder="1" applyAlignment="1" applyProtection="1">
      <alignment horizontal="right" vertical="top"/>
      <protection hidden="1"/>
    </xf>
    <xf numFmtId="0" fontId="9" fillId="0" borderId="17" xfId="0" applyFont="1" applyBorder="1" applyAlignment="1" applyProtection="1">
      <alignment horizontal="center" vertical="top"/>
      <protection hidden="1"/>
    </xf>
    <xf numFmtId="0" fontId="9" fillId="0" borderId="36" xfId="0" applyFont="1" applyBorder="1" applyAlignment="1" applyProtection="1">
      <alignment horizontal="center" vertical="top"/>
      <protection hidden="1"/>
    </xf>
    <xf numFmtId="0" fontId="9" fillId="0" borderId="21" xfId="0" applyFont="1" applyBorder="1" applyAlignment="1" applyProtection="1">
      <alignment horizontal="center" vertical="top"/>
      <protection hidden="1"/>
    </xf>
    <xf numFmtId="0" fontId="9" fillId="0" borderId="8" xfId="0" applyFont="1" applyBorder="1" applyAlignment="1" applyProtection="1">
      <alignment horizontal="center" vertical="top"/>
      <protection hidden="1"/>
    </xf>
    <xf numFmtId="0" fontId="9" fillId="0" borderId="11" xfId="0" applyFont="1" applyBorder="1" applyAlignment="1" applyProtection="1">
      <alignment horizontal="left" vertical="top"/>
      <protection hidden="1"/>
    </xf>
    <xf numFmtId="0" fontId="9" fillId="0" borderId="11" xfId="0" applyFont="1" applyBorder="1" applyAlignment="1" applyProtection="1">
      <alignment horizontal="right" vertical="top"/>
      <protection hidden="1"/>
    </xf>
    <xf numFmtId="0" fontId="9" fillId="0" borderId="11" xfId="0" applyFont="1" applyBorder="1" applyAlignment="1" applyProtection="1">
      <alignment horizontal="center" vertical="top"/>
      <protection hidden="1"/>
    </xf>
    <xf numFmtId="0" fontId="9" fillId="0" borderId="14" xfId="0" applyFont="1" applyBorder="1" applyAlignment="1" applyProtection="1">
      <alignment horizontal="center" vertical="top"/>
      <protection hidden="1"/>
    </xf>
    <xf numFmtId="0" fontId="9" fillId="0" borderId="13" xfId="0" applyFont="1" applyBorder="1" applyAlignment="1" applyProtection="1">
      <alignment horizontal="center" vertical="top"/>
      <protection hidden="1"/>
    </xf>
    <xf numFmtId="0" fontId="9" fillId="0" borderId="34" xfId="0" applyFont="1" applyBorder="1" applyAlignment="1" applyProtection="1">
      <alignment horizontal="center" vertical="top"/>
      <protection hidden="1"/>
    </xf>
    <xf numFmtId="0" fontId="9" fillId="0" borderId="8" xfId="0" applyFont="1" applyBorder="1" applyAlignment="1" applyProtection="1">
      <alignment horizontal="left" vertical="top"/>
      <protection hidden="1"/>
    </xf>
    <xf numFmtId="0" fontId="11" fillId="0" borderId="31" xfId="0" applyFont="1" applyBorder="1" applyAlignment="1" applyProtection="1">
      <alignment horizontal="center" vertical="top"/>
      <protection hidden="1"/>
    </xf>
    <xf numFmtId="0" fontId="31" fillId="0" borderId="3" xfId="1" applyFont="1" applyBorder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43" fillId="15" borderId="0" xfId="1" applyFont="1" applyFill="1" applyProtection="1">
      <protection hidden="1"/>
    </xf>
    <xf numFmtId="0" fontId="40" fillId="0" borderId="47" xfId="1" applyFont="1" applyBorder="1" applyAlignment="1" applyProtection="1">
      <alignment vertical="top"/>
      <protection hidden="1"/>
    </xf>
    <xf numFmtId="0" fontId="40" fillId="17" borderId="46" xfId="1" applyFont="1" applyFill="1" applyBorder="1" applyAlignment="1" applyProtection="1">
      <alignment vertical="top"/>
      <protection hidden="1"/>
    </xf>
    <xf numFmtId="0" fontId="22" fillId="0" borderId="0" xfId="0" applyFont="1"/>
    <xf numFmtId="0" fontId="0" fillId="0" borderId="0" xfId="0" applyAlignment="1">
      <alignment vertical="top" wrapText="1"/>
    </xf>
    <xf numFmtId="0" fontId="0" fillId="0" borderId="8" xfId="0" applyBorder="1" applyAlignment="1">
      <alignment vertical="top" wrapText="1"/>
    </xf>
    <xf numFmtId="0" fontId="9" fillId="16" borderId="0" xfId="0" applyFont="1" applyFill="1"/>
    <xf numFmtId="0" fontId="12" fillId="0" borderId="3" xfId="0" applyFont="1" applyBorder="1" applyAlignment="1">
      <alignment horizontal="center" vertical="center" wrapText="1"/>
    </xf>
    <xf numFmtId="0" fontId="38" fillId="0" borderId="0" xfId="1" applyFont="1" applyAlignment="1">
      <alignment vertical="top"/>
    </xf>
    <xf numFmtId="0" fontId="45" fillId="0" borderId="0" xfId="1" applyFont="1" applyAlignment="1">
      <alignment vertical="top"/>
    </xf>
    <xf numFmtId="0" fontId="5" fillId="7" borderId="0" xfId="1" applyFill="1" applyAlignment="1" applyProtection="1">
      <alignment vertical="top"/>
      <protection hidden="1"/>
    </xf>
    <xf numFmtId="0" fontId="9" fillId="7" borderId="0" xfId="0" applyFont="1" applyFill="1" applyAlignment="1">
      <alignment vertical="top" wrapText="1"/>
    </xf>
    <xf numFmtId="0" fontId="31" fillId="0" borderId="13" xfId="1" applyFont="1" applyBorder="1" applyAlignment="1" applyProtection="1">
      <alignment horizontal="center" vertical="top" wrapText="1"/>
      <protection hidden="1"/>
    </xf>
    <xf numFmtId="0" fontId="5" fillId="0" borderId="59" xfId="1" applyBorder="1" applyProtection="1">
      <protection hidden="1"/>
    </xf>
    <xf numFmtId="0" fontId="5" fillId="0" borderId="59" xfId="1" applyBorder="1" applyAlignment="1" applyProtection="1">
      <alignment vertical="top"/>
      <protection hidden="1"/>
    </xf>
    <xf numFmtId="0" fontId="5" fillId="0" borderId="59" xfId="1" applyBorder="1"/>
    <xf numFmtId="0" fontId="31" fillId="11" borderId="59" xfId="1" applyFont="1" applyFill="1" applyBorder="1" applyAlignment="1" applyProtection="1">
      <alignment vertical="top"/>
      <protection hidden="1"/>
    </xf>
    <xf numFmtId="0" fontId="38" fillId="14" borderId="59" xfId="1" applyFont="1" applyFill="1" applyBorder="1" applyAlignment="1" applyProtection="1">
      <alignment vertical="top"/>
      <protection hidden="1"/>
    </xf>
    <xf numFmtId="0" fontId="5" fillId="7" borderId="59" xfId="1" applyFill="1" applyBorder="1" applyAlignment="1" applyProtection="1">
      <alignment vertical="top"/>
      <protection hidden="1"/>
    </xf>
    <xf numFmtId="0" fontId="31" fillId="7" borderId="59" xfId="1" applyFont="1" applyFill="1" applyBorder="1" applyAlignment="1" applyProtection="1">
      <alignment vertical="top"/>
      <protection hidden="1"/>
    </xf>
    <xf numFmtId="0" fontId="5" fillId="6" borderId="0" xfId="1" applyFill="1" applyAlignment="1" applyProtection="1">
      <alignment horizontal="left"/>
      <protection hidden="1"/>
    </xf>
    <xf numFmtId="0" fontId="5" fillId="6" borderId="0" xfId="1" applyFill="1" applyAlignment="1" applyProtection="1">
      <alignment horizontal="left" vertical="top"/>
      <protection hidden="1"/>
    </xf>
    <xf numFmtId="0" fontId="5" fillId="6" borderId="0" xfId="1" applyFill="1" applyAlignment="1">
      <alignment horizontal="left"/>
    </xf>
    <xf numFmtId="0" fontId="31" fillId="12" borderId="60" xfId="1" applyFont="1" applyFill="1" applyBorder="1" applyAlignment="1" applyProtection="1">
      <alignment horizontal="center" vertical="top" wrapText="1"/>
      <protection hidden="1"/>
    </xf>
    <xf numFmtId="0" fontId="31" fillId="12" borderId="8" xfId="1" applyFont="1" applyFill="1" applyBorder="1" applyAlignment="1" applyProtection="1">
      <alignment horizontal="center" vertical="top" wrapText="1"/>
      <protection hidden="1"/>
    </xf>
    <xf numFmtId="0" fontId="5" fillId="11" borderId="61" xfId="1" applyFill="1" applyBorder="1" applyAlignment="1" applyProtection="1">
      <alignment vertical="top"/>
      <protection hidden="1"/>
    </xf>
    <xf numFmtId="0" fontId="5" fillId="0" borderId="44" xfId="1" applyBorder="1"/>
    <xf numFmtId="0" fontId="31" fillId="7" borderId="61" xfId="1" applyFont="1" applyFill="1" applyBorder="1" applyAlignment="1" applyProtection="1">
      <alignment vertical="top"/>
      <protection hidden="1"/>
    </xf>
    <xf numFmtId="0" fontId="5" fillId="0" borderId="53" xfId="1" applyBorder="1" applyAlignment="1" applyProtection="1">
      <alignment vertical="top"/>
      <protection hidden="1"/>
    </xf>
    <xf numFmtId="0" fontId="31" fillId="11" borderId="62" xfId="1" applyFont="1" applyFill="1" applyBorder="1" applyAlignment="1" applyProtection="1">
      <alignment vertical="top"/>
      <protection hidden="1"/>
    </xf>
    <xf numFmtId="0" fontId="38" fillId="14" borderId="53" xfId="1" applyFont="1" applyFill="1" applyBorder="1" applyAlignment="1" applyProtection="1">
      <alignment vertical="top"/>
      <protection hidden="1"/>
    </xf>
    <xf numFmtId="0" fontId="5" fillId="7" borderId="53" xfId="1" applyFill="1" applyBorder="1" applyAlignment="1" applyProtection="1">
      <alignment vertical="top"/>
      <protection hidden="1"/>
    </xf>
    <xf numFmtId="0" fontId="31" fillId="7" borderId="62" xfId="1" applyFont="1" applyFill="1" applyBorder="1" applyAlignment="1" applyProtection="1">
      <alignment vertical="top"/>
      <protection hidden="1"/>
    </xf>
    <xf numFmtId="0" fontId="31" fillId="7" borderId="53" xfId="1" applyFont="1" applyFill="1" applyBorder="1" applyAlignment="1" applyProtection="1">
      <alignment vertical="top"/>
      <protection hidden="1"/>
    </xf>
    <xf numFmtId="0" fontId="31" fillId="0" borderId="8" xfId="1" applyFont="1" applyBorder="1" applyAlignment="1">
      <alignment horizontal="center" vertical="top"/>
    </xf>
    <xf numFmtId="0" fontId="40" fillId="0" borderId="46" xfId="1" applyFont="1" applyBorder="1" applyAlignment="1" applyProtection="1">
      <alignment horizontal="center" vertical="top"/>
      <protection hidden="1"/>
    </xf>
    <xf numFmtId="0" fontId="0" fillId="6" borderId="20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0" fontId="5" fillId="0" borderId="44" xfId="1" applyBorder="1" applyAlignment="1">
      <alignment horizontal="center"/>
    </xf>
    <xf numFmtId="0" fontId="5" fillId="0" borderId="0" xfId="1" applyAlignment="1">
      <alignment horizontal="center"/>
    </xf>
    <xf numFmtId="0" fontId="5" fillId="6" borderId="44" xfId="1" applyFill="1" applyBorder="1" applyAlignment="1" applyProtection="1">
      <alignment horizontal="center" vertical="top"/>
      <protection hidden="1"/>
    </xf>
    <xf numFmtId="0" fontId="0" fillId="7" borderId="53" xfId="0" applyFill="1" applyBorder="1"/>
    <xf numFmtId="0" fontId="12" fillId="12" borderId="20" xfId="0" applyFont="1" applyFill="1" applyBorder="1" applyAlignment="1">
      <alignment horizontal="center" vertical="center" wrapText="1"/>
    </xf>
    <xf numFmtId="0" fontId="8" fillId="12" borderId="55" xfId="0" applyFont="1" applyFill="1" applyBorder="1" applyAlignment="1">
      <alignment horizontal="center" vertical="center" wrapText="1"/>
    </xf>
    <xf numFmtId="0" fontId="9" fillId="0" borderId="20" xfId="0" applyFont="1" applyBorder="1" applyAlignment="1" applyProtection="1">
      <alignment horizontal="center" vertical="top"/>
      <protection hidden="1"/>
    </xf>
    <xf numFmtId="0" fontId="35" fillId="0" borderId="66" xfId="0" applyFont="1" applyBorder="1" applyAlignment="1">
      <alignment horizontal="center" vertical="center" wrapText="1"/>
    </xf>
    <xf numFmtId="0" fontId="5" fillId="0" borderId="0" xfId="1" applyAlignment="1">
      <alignment horizontal="left"/>
    </xf>
    <xf numFmtId="0" fontId="1" fillId="0" borderId="0" xfId="1" applyFont="1" applyAlignment="1" applyProtection="1">
      <alignment horizontal="left" vertical="top"/>
      <protection hidden="1"/>
    </xf>
    <xf numFmtId="0" fontId="0" fillId="6" borderId="13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67" xfId="0" applyFill="1" applyBorder="1" applyAlignment="1">
      <alignment horizontal="center"/>
    </xf>
    <xf numFmtId="0" fontId="1" fillId="0" borderId="1" xfId="1" applyFont="1" applyBorder="1" applyAlignment="1">
      <alignment horizontal="center" vertical="top" wrapText="1"/>
    </xf>
    <xf numFmtId="0" fontId="1" fillId="0" borderId="0" xfId="1" applyFont="1"/>
    <xf numFmtId="0" fontId="1" fillId="0" borderId="44" xfId="1" applyFont="1" applyBorder="1" applyAlignment="1">
      <alignment horizontal="right" vertical="top"/>
    </xf>
    <xf numFmtId="0" fontId="1" fillId="0" borderId="0" xfId="1" applyFont="1" applyAlignment="1">
      <alignment vertical="top"/>
    </xf>
    <xf numFmtId="0" fontId="1" fillId="0" borderId="0" xfId="1" applyFont="1" applyAlignment="1">
      <alignment horizontal="center" vertical="top"/>
    </xf>
    <xf numFmtId="0" fontId="1" fillId="0" borderId="59" xfId="1" applyFont="1" applyBorder="1" applyAlignment="1" applyProtection="1">
      <alignment vertical="top"/>
      <protection hidden="1"/>
    </xf>
    <xf numFmtId="0" fontId="1" fillId="0" borderId="53" xfId="1" applyFont="1" applyBorder="1" applyAlignment="1" applyProtection="1">
      <alignment vertical="top"/>
      <protection hidden="1"/>
    </xf>
    <xf numFmtId="0" fontId="1" fillId="6" borderId="0" xfId="1" applyFont="1" applyFill="1"/>
    <xf numFmtId="0" fontId="1" fillId="15" borderId="0" xfId="1" applyFont="1" applyFill="1" applyAlignment="1" applyProtection="1">
      <alignment vertical="top"/>
      <protection hidden="1"/>
    </xf>
    <xf numFmtId="0" fontId="1" fillId="0" borderId="0" xfId="1" applyFont="1" applyAlignment="1" applyProtection="1">
      <alignment vertical="top"/>
      <protection hidden="1"/>
    </xf>
    <xf numFmtId="166" fontId="1" fillId="14" borderId="34" xfId="1" applyNumberFormat="1" applyFont="1" applyFill="1" applyBorder="1" applyAlignment="1" applyProtection="1">
      <alignment vertical="top"/>
      <protection hidden="1"/>
    </xf>
    <xf numFmtId="0" fontId="1" fillId="14" borderId="0" xfId="1" applyFont="1" applyFill="1" applyAlignment="1" applyProtection="1">
      <alignment horizontal="left" vertical="top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 vertical="top"/>
      <protection hidden="1"/>
    </xf>
    <xf numFmtId="0" fontId="11" fillId="0" borderId="8" xfId="0" applyFont="1" applyBorder="1" applyAlignment="1" applyProtection="1">
      <alignment horizontal="center" vertical="top"/>
      <protection locked="0"/>
    </xf>
    <xf numFmtId="0" fontId="11" fillId="0" borderId="20" xfId="0" applyFont="1" applyBorder="1" applyAlignment="1" applyProtection="1">
      <alignment horizontal="center" vertical="top"/>
      <protection locked="0"/>
    </xf>
    <xf numFmtId="0" fontId="9" fillId="0" borderId="38" xfId="0" applyFont="1" applyBorder="1" applyAlignment="1">
      <alignment vertical="top"/>
    </xf>
    <xf numFmtId="0" fontId="9" fillId="0" borderId="74" xfId="0" applyFont="1" applyBorder="1" applyAlignment="1">
      <alignment vertical="top" wrapText="1"/>
    </xf>
    <xf numFmtId="0" fontId="9" fillId="0" borderId="75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 wrapText="1"/>
    </xf>
    <xf numFmtId="49" fontId="9" fillId="0" borderId="38" xfId="0" applyNumberFormat="1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9" fillId="0" borderId="38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9" fillId="0" borderId="74" xfId="0" applyFont="1" applyBorder="1" applyAlignment="1">
      <alignment horizontal="left" vertical="top"/>
    </xf>
    <xf numFmtId="0" fontId="9" fillId="0" borderId="74" xfId="0" applyFont="1" applyBorder="1" applyAlignment="1">
      <alignment horizontal="left" vertical="top" wrapText="1"/>
    </xf>
    <xf numFmtId="49" fontId="9" fillId="0" borderId="38" xfId="0" applyNumberFormat="1" applyFont="1" applyBorder="1" applyAlignment="1">
      <alignment vertical="top"/>
    </xf>
    <xf numFmtId="0" fontId="9" fillId="0" borderId="2" xfId="0" applyFont="1" applyBorder="1" applyAlignment="1">
      <alignment vertical="top"/>
    </xf>
    <xf numFmtId="0" fontId="9" fillId="0" borderId="38" xfId="0" applyFont="1" applyBorder="1" applyAlignment="1">
      <alignment horizontal="left" vertical="top"/>
    </xf>
    <xf numFmtId="49" fontId="9" fillId="0" borderId="75" xfId="0" applyNumberFormat="1" applyFont="1" applyBorder="1" applyAlignment="1">
      <alignment horizontal="left" vertical="top"/>
    </xf>
    <xf numFmtId="0" fontId="9" fillId="0" borderId="31" xfId="0" applyFont="1" applyBorder="1" applyAlignment="1">
      <alignment vertical="top"/>
    </xf>
    <xf numFmtId="0" fontId="9" fillId="0" borderId="13" xfId="0" applyFont="1" applyBorder="1" applyAlignment="1">
      <alignment vertical="top"/>
    </xf>
    <xf numFmtId="0" fontId="9" fillId="0" borderId="14" xfId="0" applyFont="1" applyBorder="1" applyAlignment="1">
      <alignment horizontal="left" vertical="top"/>
    </xf>
    <xf numFmtId="0" fontId="9" fillId="0" borderId="76" xfId="0" applyFont="1" applyBorder="1" applyAlignment="1">
      <alignment horizontal="left" vertical="top" wrapText="1"/>
    </xf>
    <xf numFmtId="49" fontId="9" fillId="0" borderId="31" xfId="0" applyNumberFormat="1" applyFont="1" applyBorder="1" applyAlignment="1">
      <alignment horizontal="left" vertical="top"/>
    </xf>
    <xf numFmtId="0" fontId="9" fillId="0" borderId="76" xfId="0" applyFont="1" applyBorder="1" applyAlignment="1">
      <alignment vertical="top"/>
    </xf>
    <xf numFmtId="0" fontId="9" fillId="0" borderId="31" xfId="0" applyFont="1" applyBorder="1" applyAlignment="1">
      <alignment vertical="top" wrapText="1"/>
    </xf>
    <xf numFmtId="0" fontId="9" fillId="0" borderId="76" xfId="0" applyFont="1" applyBorder="1" applyAlignment="1">
      <alignment vertical="top" wrapText="1"/>
    </xf>
    <xf numFmtId="0" fontId="9" fillId="0" borderId="13" xfId="0" applyFont="1" applyBorder="1" applyAlignment="1">
      <alignment horizontal="left" vertical="top"/>
    </xf>
    <xf numFmtId="0" fontId="9" fillId="0" borderId="21" xfId="0" applyFont="1" applyBorder="1" applyAlignment="1">
      <alignment horizontal="left" vertical="top" wrapText="1"/>
    </xf>
    <xf numFmtId="0" fontId="9" fillId="0" borderId="54" xfId="0" applyFont="1" applyBorder="1" applyAlignment="1">
      <alignment horizontal="left" vertical="top" wrapText="1"/>
    </xf>
    <xf numFmtId="0" fontId="9" fillId="0" borderId="77" xfId="0" applyFont="1" applyBorder="1" applyAlignment="1">
      <alignment horizontal="left" vertical="top" wrapText="1"/>
    </xf>
    <xf numFmtId="0" fontId="9" fillId="0" borderId="31" xfId="0" applyFont="1" applyBorder="1" applyAlignment="1">
      <alignment horizontal="left" vertical="top"/>
    </xf>
    <xf numFmtId="0" fontId="9" fillId="0" borderId="76" xfId="0" applyFont="1" applyBorder="1" applyAlignment="1">
      <alignment horizontal="left" vertical="top"/>
    </xf>
    <xf numFmtId="49" fontId="9" fillId="0" borderId="79" xfId="0" applyNumberFormat="1" applyFont="1" applyBorder="1" applyAlignment="1">
      <alignment horizontal="left" vertical="top"/>
    </xf>
    <xf numFmtId="0" fontId="9" fillId="0" borderId="55" xfId="0" applyFont="1" applyBorder="1" applyAlignment="1">
      <alignment horizontal="left" vertical="top"/>
    </xf>
    <xf numFmtId="49" fontId="9" fillId="0" borderId="14" xfId="0" applyNumberFormat="1" applyFont="1" applyBorder="1" applyAlignment="1">
      <alignment horizontal="left" vertical="top"/>
    </xf>
    <xf numFmtId="0" fontId="9" fillId="0" borderId="14" xfId="0" applyFont="1" applyBorder="1" applyAlignment="1">
      <alignment vertical="top"/>
    </xf>
    <xf numFmtId="0" fontId="9" fillId="0" borderId="13" xfId="0" applyFont="1" applyBorder="1" applyAlignment="1">
      <alignment horizontal="left" vertical="top" wrapText="1"/>
    </xf>
    <xf numFmtId="0" fontId="9" fillId="0" borderId="53" xfId="0" applyFont="1" applyBorder="1" applyAlignment="1">
      <alignment horizontal="left" vertical="top"/>
    </xf>
    <xf numFmtId="0" fontId="9" fillId="0" borderId="78" xfId="0" applyFont="1" applyBorder="1" applyAlignment="1">
      <alignment horizontal="left" vertical="top"/>
    </xf>
    <xf numFmtId="0" fontId="9" fillId="0" borderId="41" xfId="0" applyFont="1" applyBorder="1" applyAlignment="1">
      <alignment horizontal="left" vertical="top"/>
    </xf>
    <xf numFmtId="49" fontId="9" fillId="0" borderId="82" xfId="0" applyNumberFormat="1" applyFont="1" applyBorder="1" applyAlignment="1">
      <alignment horizontal="left" vertical="top"/>
    </xf>
    <xf numFmtId="0" fontId="9" fillId="0" borderId="81" xfId="0" applyFont="1" applyBorder="1" applyAlignment="1">
      <alignment horizontal="left" vertical="top"/>
    </xf>
    <xf numFmtId="0" fontId="9" fillId="0" borderId="81" xfId="0" applyFont="1" applyBorder="1" applyAlignment="1">
      <alignment vertical="top"/>
    </xf>
    <xf numFmtId="0" fontId="9" fillId="0" borderId="41" xfId="0" applyFont="1" applyBorder="1" applyAlignment="1">
      <alignment vertical="top"/>
    </xf>
    <xf numFmtId="0" fontId="9" fillId="0" borderId="82" xfId="0" applyFont="1" applyBorder="1" applyAlignment="1">
      <alignment horizontal="left" vertical="top"/>
    </xf>
    <xf numFmtId="0" fontId="9" fillId="0" borderId="39" xfId="0" applyFont="1" applyBorder="1" applyAlignment="1">
      <alignment vertical="top"/>
    </xf>
    <xf numFmtId="0" fontId="9" fillId="0" borderId="26" xfId="0" applyFont="1" applyBorder="1" applyAlignment="1">
      <alignment vertical="top"/>
    </xf>
    <xf numFmtId="0" fontId="9" fillId="0" borderId="24" xfId="0" applyFont="1" applyBorder="1" applyAlignment="1">
      <alignment vertical="top" wrapText="1"/>
    </xf>
    <xf numFmtId="0" fontId="9" fillId="0" borderId="39" xfId="0" applyFont="1" applyBorder="1" applyAlignment="1">
      <alignment horizontal="left" vertical="top"/>
    </xf>
    <xf numFmtId="0" fontId="9" fillId="0" borderId="24" xfId="0" applyFont="1" applyBorder="1" applyAlignment="1">
      <alignment horizontal="left" vertical="top"/>
    </xf>
    <xf numFmtId="0" fontId="9" fillId="0" borderId="24" xfId="0" applyFont="1" applyBorder="1" applyAlignment="1">
      <alignment vertical="top"/>
    </xf>
    <xf numFmtId="0" fontId="9" fillId="0" borderId="26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49" fontId="9" fillId="0" borderId="7" xfId="0" applyNumberFormat="1" applyFont="1" applyBorder="1" applyAlignment="1">
      <alignment horizontal="left" vertical="top"/>
    </xf>
    <xf numFmtId="0" fontId="26" fillId="0" borderId="38" xfId="0" applyFont="1" applyBorder="1" applyAlignment="1">
      <alignment vertical="top" wrapText="1"/>
    </xf>
    <xf numFmtId="0" fontId="26" fillId="0" borderId="2" xfId="0" applyFont="1" applyBorder="1" applyAlignment="1">
      <alignment vertical="top" wrapText="1"/>
    </xf>
    <xf numFmtId="49" fontId="9" fillId="0" borderId="38" xfId="0" applyNumberFormat="1" applyFont="1" applyBorder="1" applyAlignment="1">
      <alignment horizontal="left" vertical="top" wrapText="1"/>
    </xf>
    <xf numFmtId="49" fontId="48" fillId="0" borderId="14" xfId="0" applyNumberFormat="1" applyFont="1" applyBorder="1" applyAlignment="1">
      <alignment horizontal="left" vertical="top"/>
    </xf>
    <xf numFmtId="0" fontId="48" fillId="0" borderId="76" xfId="0" applyFont="1" applyBorder="1" applyAlignment="1">
      <alignment horizontal="left" vertical="top" wrapText="1"/>
    </xf>
    <xf numFmtId="0" fontId="9" fillId="0" borderId="31" xfId="0" applyFont="1" applyBorder="1" applyAlignment="1">
      <alignment horizontal="left" vertical="top" wrapText="1"/>
    </xf>
    <xf numFmtId="0" fontId="49" fillId="0" borderId="31" xfId="0" applyFont="1" applyBorder="1" applyAlignment="1">
      <alignment vertical="top"/>
    </xf>
    <xf numFmtId="0" fontId="49" fillId="0" borderId="13" xfId="0" applyFont="1" applyBorder="1" applyAlignment="1">
      <alignment vertical="top"/>
    </xf>
    <xf numFmtId="0" fontId="26" fillId="0" borderId="31" xfId="0" applyFont="1" applyBorder="1" applyAlignment="1">
      <alignment vertical="top"/>
    </xf>
    <xf numFmtId="0" fontId="26" fillId="0" borderId="76" xfId="0" applyFont="1" applyBorder="1" applyAlignment="1">
      <alignment vertical="top" wrapText="1"/>
    </xf>
    <xf numFmtId="0" fontId="9" fillId="0" borderId="78" xfId="0" applyFont="1" applyBorder="1" applyAlignment="1">
      <alignment vertical="top" wrapText="1"/>
    </xf>
    <xf numFmtId="49" fontId="48" fillId="0" borderId="31" xfId="0" applyNumberFormat="1" applyFont="1" applyBorder="1" applyAlignment="1">
      <alignment horizontal="left" vertical="top"/>
    </xf>
    <xf numFmtId="0" fontId="49" fillId="0" borderId="31" xfId="0" applyFont="1" applyBorder="1" applyAlignment="1">
      <alignment horizontal="left" vertical="top"/>
    </xf>
    <xf numFmtId="0" fontId="49" fillId="0" borderId="76" xfId="0" applyFont="1" applyBorder="1" applyAlignment="1">
      <alignment horizontal="left" vertical="top"/>
    </xf>
    <xf numFmtId="0" fontId="9" fillId="0" borderId="80" xfId="0" applyFont="1" applyBorder="1" applyAlignment="1">
      <alignment horizontal="left" vertical="top"/>
    </xf>
    <xf numFmtId="0" fontId="48" fillId="0" borderId="31" xfId="0" applyFont="1" applyBorder="1" applyAlignment="1">
      <alignment horizontal="left" vertical="top"/>
    </xf>
    <xf numFmtId="0" fontId="48" fillId="0" borderId="76" xfId="0" applyFont="1" applyBorder="1" applyAlignment="1">
      <alignment horizontal="left" vertical="top"/>
    </xf>
    <xf numFmtId="0" fontId="49" fillId="0" borderId="13" xfId="0" applyFont="1" applyBorder="1" applyAlignment="1">
      <alignment horizontal="left" vertical="top"/>
    </xf>
    <xf numFmtId="0" fontId="49" fillId="0" borderId="14" xfId="0" applyFont="1" applyBorder="1" applyAlignment="1">
      <alignment horizontal="left" vertical="top"/>
    </xf>
    <xf numFmtId="0" fontId="49" fillId="0" borderId="7" xfId="0" applyFont="1" applyBorder="1" applyAlignment="1">
      <alignment horizontal="left" vertical="top"/>
    </xf>
    <xf numFmtId="0" fontId="49" fillId="0" borderId="24" xfId="0" applyFont="1" applyBorder="1" applyAlignment="1">
      <alignment horizontal="left" vertical="top"/>
    </xf>
    <xf numFmtId="49" fontId="9" fillId="0" borderId="39" xfId="0" applyNumberFormat="1" applyFont="1" applyBorder="1" applyAlignment="1">
      <alignment horizontal="left" vertical="top"/>
    </xf>
    <xf numFmtId="0" fontId="11" fillId="0" borderId="8" xfId="0" applyNumberFormat="1" applyFont="1" applyBorder="1" applyAlignment="1" applyProtection="1">
      <alignment horizontal="center" vertical="top"/>
      <protection locked="0"/>
    </xf>
    <xf numFmtId="0" fontId="11" fillId="0" borderId="20" xfId="0" applyNumberFormat="1" applyFont="1" applyBorder="1" applyAlignment="1" applyProtection="1">
      <alignment horizontal="center" vertical="top" wrapText="1"/>
      <protection locked="0"/>
    </xf>
    <xf numFmtId="0" fontId="9" fillId="11" borderId="70" xfId="0" applyFont="1" applyFill="1" applyBorder="1" applyAlignment="1">
      <alignment vertical="center"/>
    </xf>
    <xf numFmtId="0" fontId="9" fillId="11" borderId="42" xfId="0" applyFont="1" applyFill="1" applyBorder="1" applyAlignment="1">
      <alignment vertical="center"/>
    </xf>
    <xf numFmtId="0" fontId="35" fillId="0" borderId="12" xfId="0" applyFont="1" applyBorder="1" applyAlignment="1">
      <alignment horizontal="center" vertical="center" wrapText="1"/>
    </xf>
    <xf numFmtId="0" fontId="9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8" fillId="12" borderId="0" xfId="0" applyFont="1" applyFill="1" applyProtection="1">
      <protection hidden="1"/>
    </xf>
    <xf numFmtId="0" fontId="9" fillId="0" borderId="0" xfId="0" applyFont="1" applyAlignment="1" applyProtection="1">
      <alignment vertical="top"/>
      <protection hidden="1"/>
    </xf>
    <xf numFmtId="0" fontId="9" fillId="0" borderId="0" xfId="0" applyNumberFormat="1" applyFont="1" applyAlignment="1" applyProtection="1">
      <alignment vertical="top"/>
      <protection hidden="1"/>
    </xf>
    <xf numFmtId="0" fontId="9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13" fillId="0" borderId="8" xfId="0" applyFont="1" applyBorder="1" applyAlignment="1" applyProtection="1">
      <alignment horizontal="center" vertical="center" wrapText="1"/>
    </xf>
    <xf numFmtId="0" fontId="11" fillId="0" borderId="20" xfId="0" applyFont="1" applyBorder="1" applyAlignment="1" applyProtection="1">
      <alignment horizontal="center" vertical="top"/>
    </xf>
    <xf numFmtId="0" fontId="11" fillId="0" borderId="8" xfId="0" applyFont="1" applyBorder="1" applyAlignment="1" applyProtection="1">
      <alignment horizontal="center" vertical="center" wrapText="1"/>
    </xf>
    <xf numFmtId="0" fontId="11" fillId="0" borderId="8" xfId="0" applyFont="1" applyBorder="1" applyAlignment="1" applyProtection="1">
      <alignment horizontal="center" vertical="top"/>
      <protection locked="0"/>
    </xf>
    <xf numFmtId="0" fontId="0" fillId="0" borderId="8" xfId="0" applyBorder="1"/>
    <xf numFmtId="0" fontId="11" fillId="0" borderId="8" xfId="0" applyNumberFormat="1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top"/>
      <protection locked="0"/>
    </xf>
    <xf numFmtId="1" fontId="11" fillId="0" borderId="1" xfId="0" applyNumberFormat="1" applyFont="1" applyBorder="1" applyAlignment="1" applyProtection="1">
      <alignment horizontal="center" vertical="top"/>
      <protection locked="0"/>
    </xf>
    <xf numFmtId="0" fontId="11" fillId="0" borderId="75" xfId="0" applyFont="1" applyBorder="1" applyAlignment="1" applyProtection="1">
      <alignment horizontal="center" vertical="top"/>
      <protection locked="0"/>
    </xf>
    <xf numFmtId="0" fontId="11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34" xfId="0" applyFont="1" applyBorder="1" applyAlignment="1" applyProtection="1">
      <alignment horizontal="center" vertical="center" wrapText="1"/>
    </xf>
    <xf numFmtId="0" fontId="13" fillId="0" borderId="33" xfId="0" applyFont="1" applyBorder="1" applyAlignment="1" applyProtection="1">
      <alignment horizontal="center" vertical="center" wrapText="1"/>
    </xf>
    <xf numFmtId="0" fontId="11" fillId="0" borderId="8" xfId="0" applyFont="1" applyBorder="1" applyAlignment="1" applyProtection="1">
      <alignment horizontal="center" vertical="top"/>
    </xf>
    <xf numFmtId="0" fontId="0" fillId="0" borderId="0" xfId="0" applyBorder="1"/>
    <xf numFmtId="0" fontId="9" fillId="0" borderId="22" xfId="0" applyFont="1" applyBorder="1" applyAlignment="1" applyProtection="1">
      <alignment horizontal="center"/>
      <protection hidden="1"/>
    </xf>
    <xf numFmtId="165" fontId="9" fillId="0" borderId="23" xfId="0" applyNumberFormat="1" applyFont="1" applyBorder="1" applyAlignment="1" applyProtection="1">
      <alignment horizontal="left"/>
      <protection hidden="1"/>
    </xf>
    <xf numFmtId="0" fontId="9" fillId="0" borderId="23" xfId="0" applyFont="1" applyBorder="1" applyAlignment="1" applyProtection="1">
      <alignment horizontal="center"/>
      <protection hidden="1"/>
    </xf>
    <xf numFmtId="0" fontId="8" fillId="12" borderId="55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top" wrapText="1"/>
      <protection hidden="1"/>
    </xf>
    <xf numFmtId="0" fontId="11" fillId="0" borderId="1" xfId="0" applyFont="1" applyBorder="1" applyAlignment="1" applyProtection="1">
      <alignment horizontal="center" vertical="top"/>
      <protection locked="0" hidden="1"/>
    </xf>
    <xf numFmtId="0" fontId="11" fillId="0" borderId="8" xfId="0" applyFont="1" applyBorder="1" applyAlignment="1" applyProtection="1">
      <alignment horizontal="center" vertical="top"/>
      <protection locked="0" hidden="1"/>
    </xf>
    <xf numFmtId="0" fontId="11" fillId="0" borderId="20" xfId="0" applyFont="1" applyBorder="1" applyAlignment="1" applyProtection="1">
      <alignment horizontal="center" vertical="top"/>
      <protection locked="0" hidden="1"/>
    </xf>
    <xf numFmtId="0" fontId="9" fillId="0" borderId="0" xfId="0" applyFont="1" applyAlignment="1" applyProtection="1">
      <alignment horizontal="center"/>
      <protection hidden="1"/>
    </xf>
    <xf numFmtId="0" fontId="15" fillId="0" borderId="13" xfId="0" applyFont="1" applyBorder="1" applyAlignment="1" applyProtection="1">
      <alignment horizontal="center" vertical="top" wrapText="1"/>
      <protection locked="0"/>
    </xf>
    <xf numFmtId="0" fontId="15" fillId="0" borderId="14" xfId="0" applyFont="1" applyBorder="1" applyAlignment="1" applyProtection="1">
      <alignment horizontal="center" vertical="top" wrapText="1"/>
      <protection locked="0"/>
    </xf>
    <xf numFmtId="0" fontId="9" fillId="0" borderId="26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11" fillId="0" borderId="8" xfId="0" applyFont="1" applyBorder="1" applyAlignment="1" applyProtection="1">
      <alignment horizontal="center" vertical="top"/>
      <protection locked="0"/>
    </xf>
    <xf numFmtId="0" fontId="11" fillId="0" borderId="21" xfId="0" applyFont="1" applyBorder="1" applyAlignment="1" applyProtection="1">
      <alignment horizontal="center" vertical="top"/>
      <protection locked="0"/>
    </xf>
    <xf numFmtId="0" fontId="11" fillId="0" borderId="17" xfId="0" applyFont="1" applyBorder="1" applyAlignment="1" applyProtection="1">
      <alignment horizontal="center" vertical="top"/>
      <protection locked="0"/>
    </xf>
    <xf numFmtId="0" fontId="11" fillId="0" borderId="36" xfId="0" applyFont="1" applyBorder="1" applyAlignment="1" applyProtection="1">
      <alignment horizontal="center" vertical="top"/>
      <protection locked="0"/>
    </xf>
    <xf numFmtId="0" fontId="11" fillId="0" borderId="20" xfId="0" applyFont="1" applyBorder="1" applyAlignment="1" applyProtection="1">
      <alignment horizontal="center" vertical="top"/>
      <protection locked="0"/>
    </xf>
    <xf numFmtId="0" fontId="13" fillId="17" borderId="15" xfId="0" applyFont="1" applyFill="1" applyBorder="1" applyAlignment="1" applyProtection="1">
      <alignment horizontal="center"/>
      <protection locked="0"/>
    </xf>
    <xf numFmtId="0" fontId="13" fillId="17" borderId="11" xfId="0" applyFont="1" applyFill="1" applyBorder="1" applyAlignment="1" applyProtection="1">
      <alignment horizontal="center"/>
      <protection locked="0"/>
    </xf>
    <xf numFmtId="0" fontId="13" fillId="17" borderId="32" xfId="0" applyFont="1" applyFill="1" applyBorder="1" applyAlignment="1" applyProtection="1">
      <alignment horizontal="center"/>
      <protection locked="0"/>
    </xf>
    <xf numFmtId="0" fontId="13" fillId="17" borderId="43" xfId="0" applyFont="1" applyFill="1" applyBorder="1" applyAlignment="1" applyProtection="1">
      <alignment horizontal="center"/>
      <protection locked="0"/>
    </xf>
    <xf numFmtId="0" fontId="13" fillId="17" borderId="25" xfId="0" applyFont="1" applyFill="1" applyBorder="1" applyAlignment="1" applyProtection="1">
      <alignment horizontal="center"/>
      <protection locked="0"/>
    </xf>
    <xf numFmtId="0" fontId="13" fillId="17" borderId="49" xfId="0" applyFont="1" applyFill="1" applyBorder="1" applyAlignment="1" applyProtection="1">
      <alignment horizontal="center"/>
      <protection locked="0"/>
    </xf>
    <xf numFmtId="0" fontId="14" fillId="0" borderId="2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8" fillId="12" borderId="21" xfId="0" applyFont="1" applyFill="1" applyBorder="1" applyAlignment="1">
      <alignment horizontal="center" vertical="center" wrapText="1"/>
    </xf>
    <xf numFmtId="0" fontId="8" fillId="12" borderId="36" xfId="0" applyFont="1" applyFill="1" applyBorder="1" applyAlignment="1">
      <alignment horizontal="center" vertical="center" wrapText="1"/>
    </xf>
    <xf numFmtId="0" fontId="15" fillId="0" borderId="63" xfId="0" applyFont="1" applyBorder="1" applyAlignment="1" applyProtection="1">
      <alignment horizontal="center" vertical="top" wrapText="1"/>
      <protection locked="0"/>
    </xf>
    <xf numFmtId="0" fontId="15" fillId="0" borderId="52" xfId="0" applyFont="1" applyBorder="1" applyAlignment="1" applyProtection="1">
      <alignment horizontal="center" vertical="top" wrapText="1"/>
      <protection locked="0"/>
    </xf>
    <xf numFmtId="0" fontId="44" fillId="6" borderId="28" xfId="0" applyFont="1" applyFill="1" applyBorder="1" applyAlignment="1">
      <alignment horizontal="center" vertical="center" wrapText="1"/>
    </xf>
    <xf numFmtId="0" fontId="44" fillId="6" borderId="30" xfId="0" applyFont="1" applyFill="1" applyBorder="1" applyAlignment="1">
      <alignment horizontal="center" vertical="center" wrapText="1"/>
    </xf>
    <xf numFmtId="0" fontId="44" fillId="6" borderId="29" xfId="0" applyFont="1" applyFill="1" applyBorder="1" applyAlignment="1">
      <alignment horizontal="center" vertical="center" wrapText="1"/>
    </xf>
    <xf numFmtId="49" fontId="44" fillId="13" borderId="30" xfId="0" applyNumberFormat="1" applyFont="1" applyFill="1" applyBorder="1" applyAlignment="1" applyProtection="1">
      <alignment horizontal="center"/>
      <protection locked="0"/>
    </xf>
    <xf numFmtId="49" fontId="44" fillId="13" borderId="29" xfId="0" applyNumberFormat="1" applyFont="1" applyFill="1" applyBorder="1" applyAlignment="1" applyProtection="1">
      <alignment horizontal="center"/>
      <protection locked="0"/>
    </xf>
    <xf numFmtId="0" fontId="13" fillId="17" borderId="50" xfId="0" applyFont="1" applyFill="1" applyBorder="1" applyAlignment="1" applyProtection="1">
      <alignment horizontal="center"/>
      <protection locked="0"/>
    </xf>
    <xf numFmtId="0" fontId="13" fillId="0" borderId="40" xfId="0" applyFont="1" applyBorder="1" applyAlignment="1">
      <alignment horizontal="center" wrapText="1"/>
    </xf>
    <xf numFmtId="0" fontId="13" fillId="0" borderId="4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9" xfId="0" applyFont="1" applyBorder="1" applyAlignment="1">
      <alignment horizontal="center" wrapText="1"/>
    </xf>
    <xf numFmtId="0" fontId="13" fillId="0" borderId="57" xfId="0" applyFont="1" applyBorder="1" applyAlignment="1">
      <alignment horizontal="center" wrapText="1"/>
    </xf>
    <xf numFmtId="0" fontId="13" fillId="0" borderId="50" xfId="0" applyFont="1" applyBorder="1" applyAlignment="1">
      <alignment horizontal="left"/>
    </xf>
    <xf numFmtId="0" fontId="13" fillId="0" borderId="25" xfId="0" applyFont="1" applyBorder="1" applyAlignment="1">
      <alignment horizontal="left"/>
    </xf>
    <xf numFmtId="0" fontId="13" fillId="0" borderId="49" xfId="0" applyFont="1" applyBorder="1" applyAlignment="1">
      <alignment horizontal="left"/>
    </xf>
    <xf numFmtId="0" fontId="13" fillId="0" borderId="43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26" fillId="7" borderId="0" xfId="0" applyFont="1" applyFill="1" applyAlignment="1">
      <alignment vertical="top"/>
    </xf>
    <xf numFmtId="0" fontId="9" fillId="0" borderId="22" xfId="0" applyFont="1" applyBorder="1" applyAlignment="1">
      <alignment horizontal="left" vertical="top"/>
    </xf>
    <xf numFmtId="0" fontId="9" fillId="0" borderId="18" xfId="0" applyFont="1" applyBorder="1" applyAlignment="1">
      <alignment horizontal="left" vertical="top"/>
    </xf>
    <xf numFmtId="0" fontId="9" fillId="11" borderId="0" xfId="0" applyFont="1" applyFill="1" applyAlignment="1">
      <alignment horizontal="left" vertical="top"/>
    </xf>
    <xf numFmtId="0" fontId="9" fillId="0" borderId="0" xfId="0" applyFont="1" applyAlignment="1">
      <alignment horizontal="left" vertical="top"/>
    </xf>
    <xf numFmtId="0" fontId="11" fillId="0" borderId="13" xfId="0" applyFont="1" applyBorder="1" applyAlignment="1" applyProtection="1">
      <alignment horizontal="center" vertical="top"/>
      <protection locked="0"/>
    </xf>
    <xf numFmtId="0" fontId="11" fillId="0" borderId="14" xfId="0" applyFont="1" applyBorder="1" applyAlignment="1" applyProtection="1">
      <alignment horizontal="center" vertical="top"/>
      <protection locked="0"/>
    </xf>
    <xf numFmtId="0" fontId="11" fillId="0" borderId="11" xfId="0" applyFont="1" applyBorder="1" applyAlignment="1" applyProtection="1">
      <alignment horizontal="center" vertical="top"/>
      <protection locked="0"/>
    </xf>
    <xf numFmtId="0" fontId="24" fillId="0" borderId="20" xfId="0" applyFont="1" applyBorder="1" applyAlignment="1" applyProtection="1">
      <alignment horizontal="center" vertical="top"/>
      <protection locked="0"/>
    </xf>
    <xf numFmtId="0" fontId="11" fillId="0" borderId="74" xfId="0" applyFont="1" applyBorder="1" applyAlignment="1" applyProtection="1">
      <alignment horizontal="center" vertical="top"/>
      <protection locked="0"/>
    </xf>
    <xf numFmtId="0" fontId="11" fillId="0" borderId="37" xfId="0" applyFont="1" applyBorder="1" applyAlignment="1" applyProtection="1">
      <alignment horizontal="center" vertical="top"/>
      <protection locked="0"/>
    </xf>
    <xf numFmtId="0" fontId="11" fillId="0" borderId="75" xfId="0" applyFont="1" applyBorder="1" applyAlignment="1" applyProtection="1">
      <alignment horizontal="center" vertical="top"/>
      <protection locked="0"/>
    </xf>
    <xf numFmtId="0" fontId="11" fillId="0" borderId="1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>
      <alignment horizontal="center" vertical="center"/>
    </xf>
    <xf numFmtId="0" fontId="13" fillId="12" borderId="54" xfId="0" applyFont="1" applyFill="1" applyBorder="1" applyAlignment="1">
      <alignment horizontal="center" vertical="center" textRotation="90" wrapText="1"/>
    </xf>
    <xf numFmtId="0" fontId="13" fillId="12" borderId="39" xfId="0" applyFont="1" applyFill="1" applyBorder="1" applyAlignment="1">
      <alignment horizontal="center" vertical="center" textRotation="90" wrapText="1"/>
    </xf>
    <xf numFmtId="0" fontId="13" fillId="12" borderId="20" xfId="0" applyFont="1" applyFill="1" applyBorder="1" applyAlignment="1">
      <alignment horizontal="center" vertical="center" textRotation="90" wrapText="1"/>
    </xf>
    <xf numFmtId="0" fontId="13" fillId="12" borderId="3" xfId="0" applyFont="1" applyFill="1" applyBorder="1" applyAlignment="1">
      <alignment horizontal="center" vertical="center" textRotation="90" wrapText="1"/>
    </xf>
    <xf numFmtId="0" fontId="6" fillId="5" borderId="28" xfId="0" applyFont="1" applyFill="1" applyBorder="1" applyAlignment="1">
      <alignment horizontal="left" vertical="center"/>
    </xf>
    <xf numFmtId="0" fontId="6" fillId="5" borderId="30" xfId="0" applyFont="1" applyFill="1" applyBorder="1" applyAlignment="1">
      <alignment horizontal="left" vertical="center"/>
    </xf>
    <xf numFmtId="0" fontId="6" fillId="5" borderId="29" xfId="0" applyFont="1" applyFill="1" applyBorder="1" applyAlignment="1">
      <alignment horizontal="left" vertical="center"/>
    </xf>
    <xf numFmtId="0" fontId="8" fillId="12" borderId="20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left"/>
    </xf>
    <xf numFmtId="0" fontId="13" fillId="0" borderId="17" xfId="0" applyFont="1" applyBorder="1" applyAlignment="1">
      <alignment horizontal="left"/>
    </xf>
    <xf numFmtId="0" fontId="13" fillId="0" borderId="64" xfId="0" applyFont="1" applyBorder="1" applyAlignment="1">
      <alignment horizontal="left"/>
    </xf>
    <xf numFmtId="0" fontId="13" fillId="0" borderId="15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3" fillId="0" borderId="32" xfId="0" applyFont="1" applyBorder="1" applyAlignment="1">
      <alignment horizontal="left"/>
    </xf>
    <xf numFmtId="0" fontId="13" fillId="17" borderId="37" xfId="0" applyFont="1" applyFill="1" applyBorder="1" applyAlignment="1" applyProtection="1">
      <alignment horizontal="center"/>
      <protection locked="0"/>
    </xf>
    <xf numFmtId="0" fontId="13" fillId="17" borderId="48" xfId="0" applyFont="1" applyFill="1" applyBorder="1" applyAlignment="1" applyProtection="1">
      <alignment horizontal="center"/>
      <protection locked="0"/>
    </xf>
    <xf numFmtId="0" fontId="0" fillId="12" borderId="17" xfId="0" applyFill="1" applyBorder="1" applyAlignment="1"/>
    <xf numFmtId="0" fontId="0" fillId="12" borderId="36" xfId="0" applyFill="1" applyBorder="1" applyAlignment="1"/>
    <xf numFmtId="0" fontId="13" fillId="0" borderId="51" xfId="0" applyFont="1" applyBorder="1" applyAlignment="1">
      <alignment horizontal="left"/>
    </xf>
    <xf numFmtId="0" fontId="13" fillId="0" borderId="37" xfId="0" applyFont="1" applyBorder="1" applyAlignment="1">
      <alignment horizontal="left"/>
    </xf>
    <xf numFmtId="0" fontId="13" fillId="0" borderId="48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56" xfId="0" applyFont="1" applyBorder="1" applyAlignment="1">
      <alignment horizontal="left"/>
    </xf>
    <xf numFmtId="0" fontId="46" fillId="12" borderId="40" xfId="0" applyFont="1" applyFill="1" applyBorder="1" applyAlignment="1">
      <alignment horizontal="center"/>
    </xf>
    <xf numFmtId="0" fontId="13" fillId="17" borderId="16" xfId="0" applyFont="1" applyFill="1" applyBorder="1" applyAlignment="1" applyProtection="1">
      <alignment horizontal="center"/>
      <protection locked="0"/>
    </xf>
    <xf numFmtId="0" fontId="13" fillId="17" borderId="17" xfId="0" applyFont="1" applyFill="1" applyBorder="1" applyAlignment="1" applyProtection="1">
      <alignment horizontal="center"/>
      <protection locked="0"/>
    </xf>
    <xf numFmtId="0" fontId="13" fillId="17" borderId="64" xfId="0" applyFont="1" applyFill="1" applyBorder="1" applyAlignment="1" applyProtection="1">
      <alignment horizontal="center"/>
      <protection locked="0"/>
    </xf>
    <xf numFmtId="0" fontId="8" fillId="12" borderId="65" xfId="0" applyFont="1" applyFill="1" applyBorder="1" applyAlignment="1">
      <alignment horizontal="center" vertical="center" wrapText="1"/>
    </xf>
    <xf numFmtId="0" fontId="8" fillId="12" borderId="58" xfId="0" applyFont="1" applyFill="1" applyBorder="1" applyAlignment="1">
      <alignment horizontal="center" vertical="center" wrapText="1"/>
    </xf>
    <xf numFmtId="0" fontId="33" fillId="0" borderId="0" xfId="1" applyFont="1" applyAlignment="1">
      <alignment vertical="top"/>
    </xf>
    <xf numFmtId="0" fontId="0" fillId="0" borderId="0" xfId="0" applyAlignment="1">
      <alignment vertical="top"/>
    </xf>
    <xf numFmtId="0" fontId="9" fillId="11" borderId="72" xfId="0" applyFont="1" applyFill="1" applyBorder="1" applyAlignment="1">
      <alignment horizontal="center" vertical="center" wrapText="1"/>
    </xf>
    <xf numFmtId="0" fontId="9" fillId="11" borderId="65" xfId="0" applyFont="1" applyFill="1" applyBorder="1" applyAlignment="1">
      <alignment horizontal="center" vertical="center"/>
    </xf>
    <xf numFmtId="0" fontId="9" fillId="11" borderId="68" xfId="0" applyFont="1" applyFill="1" applyBorder="1" applyAlignment="1">
      <alignment horizontal="center" vertical="center"/>
    </xf>
    <xf numFmtId="0" fontId="9" fillId="0" borderId="69" xfId="0" applyFont="1" applyBorder="1" applyAlignment="1">
      <alignment horizontal="center" vertical="center"/>
    </xf>
    <xf numFmtId="0" fontId="9" fillId="11" borderId="71" xfId="0" applyFont="1" applyFill="1" applyBorder="1" applyAlignment="1">
      <alignment horizontal="center" vertical="center"/>
    </xf>
    <xf numFmtId="0" fontId="9" fillId="11" borderId="69" xfId="0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 wrapText="1"/>
    </xf>
    <xf numFmtId="0" fontId="9" fillId="11" borderId="70" xfId="0" applyFont="1" applyFill="1" applyBorder="1" applyAlignment="1">
      <alignment horizontal="center" vertical="center"/>
    </xf>
    <xf numFmtId="0" fontId="9" fillId="11" borderId="42" xfId="0" applyFont="1" applyFill="1" applyBorder="1" applyAlignment="1">
      <alignment horizontal="center" vertical="center"/>
    </xf>
    <xf numFmtId="0" fontId="9" fillId="11" borderId="73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9" fillId="11" borderId="29" xfId="0" applyFont="1" applyFill="1" applyBorder="1" applyAlignment="1">
      <alignment horizontal="center" vertical="center"/>
    </xf>
    <xf numFmtId="0" fontId="9" fillId="11" borderId="68" xfId="0" applyFont="1" applyFill="1" applyBorder="1" applyAlignment="1">
      <alignment horizontal="center" vertical="center" wrapText="1"/>
    </xf>
    <xf numFmtId="0" fontId="9" fillId="11" borderId="73" xfId="0" applyFont="1" applyFill="1" applyBorder="1" applyAlignment="1">
      <alignment horizontal="center" vertical="center" wrapText="1"/>
    </xf>
    <xf numFmtId="0" fontId="9" fillId="11" borderId="70" xfId="0" applyFont="1" applyFill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left" vertical="top" wrapText="1"/>
    </xf>
  </cellXfs>
  <cellStyles count="9">
    <cellStyle name="Komma 2" xfId="8" xr:uid="{00000000-0005-0000-0000-000000000000}"/>
    <cellStyle name="Normal" xfId="0" builtinId="0"/>
    <cellStyle name="Prozent 2" xfId="7" xr:uid="{00000000-0005-0000-0000-000001000000}"/>
    <cellStyle name="Standard 2" xfId="1" xr:uid="{00000000-0005-0000-0000-000003000000}"/>
    <cellStyle name="Standard 2 2" xfId="2" xr:uid="{00000000-0005-0000-0000-000004000000}"/>
    <cellStyle name="Standard 3" xfId="3" xr:uid="{00000000-0005-0000-0000-000005000000}"/>
    <cellStyle name="Standard 3 2" xfId="5" xr:uid="{00000000-0005-0000-0000-000006000000}"/>
    <cellStyle name="Standard 4" xfId="4" xr:uid="{00000000-0005-0000-0000-000007000000}"/>
    <cellStyle name="Standard 5" xfId="6" xr:uid="{00000000-0005-0000-0000-000008000000}"/>
  </cellStyles>
  <dxfs count="532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>
          <fgColor theme="1"/>
        </patternFill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>
          <fgColor theme="1"/>
        </patternFill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>
          <fgColor theme="1"/>
        </patternFill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>
          <bgColor rgb="FFFF0000"/>
        </patternFill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theme="0"/>
      </font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</dxfs>
  <tableStyles count="0" defaultTableStyle="TableStyleMedium9" defaultPivotStyle="PivotStyleLight16"/>
  <colors>
    <mruColors>
      <color rgb="FFD2ECB6"/>
      <color rgb="FFFFFFCC"/>
      <color rgb="FF4BB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9EEDF69B-EAE7-43EA-9FE5-E44B62F2125C}" type="doc">
      <dgm:prSet loTypeId="urn:microsoft.com/office/officeart/2005/8/layout/chevron1" loCatId="process" qsTypeId="urn:microsoft.com/office/officeart/2005/8/quickstyle/simple1" qsCatId="simple" csTypeId="urn:microsoft.com/office/officeart/2005/8/colors/accent1_2" csCatId="accent1" phldr="1"/>
      <dgm:spPr/>
    </dgm:pt>
    <dgm:pt modelId="{C3B6FF03-80A6-4EEA-A8B4-F4B147C6E319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4FFF51A5-ED77-4CCE-A507-ED4EDE8B2B67}" type="parTrans" cxnId="{2828FE50-F3D7-48C4-A28A-07A54AFCE63B}">
      <dgm:prSet/>
      <dgm:spPr/>
      <dgm:t>
        <a:bodyPr/>
        <a:lstStyle/>
        <a:p>
          <a:endParaRPr lang="de-DE"/>
        </a:p>
      </dgm:t>
    </dgm:pt>
    <dgm:pt modelId="{E75E2795-DE6A-4BD6-9B39-0BDBE7456F1D}" type="sibTrans" cxnId="{2828FE50-F3D7-48C4-A28A-07A54AFCE63B}">
      <dgm:prSet/>
      <dgm:spPr/>
      <dgm:t>
        <a:bodyPr/>
        <a:lstStyle/>
        <a:p>
          <a:endParaRPr lang="de-DE"/>
        </a:p>
      </dgm:t>
    </dgm:pt>
    <dgm:pt modelId="{81030001-10BF-4AC6-B660-BCC243D3A12E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AD2D24C0-B5C2-4A6C-92B0-925979413756}" type="parTrans" cxnId="{1BA13A1F-A4DE-43F1-91AF-FCF68F2FA18E}">
      <dgm:prSet/>
      <dgm:spPr/>
      <dgm:t>
        <a:bodyPr/>
        <a:lstStyle/>
        <a:p>
          <a:endParaRPr lang="de-DE"/>
        </a:p>
      </dgm:t>
    </dgm:pt>
    <dgm:pt modelId="{261B2F38-4A58-4EC7-B690-955C22C1D6E0}" type="sibTrans" cxnId="{1BA13A1F-A4DE-43F1-91AF-FCF68F2FA18E}">
      <dgm:prSet/>
      <dgm:spPr/>
      <dgm:t>
        <a:bodyPr/>
        <a:lstStyle/>
        <a:p>
          <a:endParaRPr lang="de-DE"/>
        </a:p>
      </dgm:t>
    </dgm:pt>
    <dgm:pt modelId="{5863FC64-182C-46CB-BBCC-3989ADBC6EBD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B1CBE9EC-168F-4C31-9AAF-DF42F74C7851}" type="parTrans" cxnId="{C3714447-40D5-452E-B34C-DCFB2F1F61B2}">
      <dgm:prSet/>
      <dgm:spPr/>
      <dgm:t>
        <a:bodyPr/>
        <a:lstStyle/>
        <a:p>
          <a:endParaRPr lang="de-DE"/>
        </a:p>
      </dgm:t>
    </dgm:pt>
    <dgm:pt modelId="{FB5E94AA-08FB-4060-A519-F4D59BBD40D2}" type="sibTrans" cxnId="{C3714447-40D5-452E-B34C-DCFB2F1F61B2}">
      <dgm:prSet/>
      <dgm:spPr/>
      <dgm:t>
        <a:bodyPr/>
        <a:lstStyle/>
        <a:p>
          <a:endParaRPr lang="de-DE"/>
        </a:p>
      </dgm:t>
    </dgm:pt>
    <dgm:pt modelId="{5E17045B-38F5-4301-9EE0-48AF61DDF436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7F136252-9551-4C2D-9E43-4F9C22276C05}" type="parTrans" cxnId="{C974B413-42BD-40C7-BB4A-5FC9C9C06A7A}">
      <dgm:prSet/>
      <dgm:spPr/>
      <dgm:t>
        <a:bodyPr/>
        <a:lstStyle/>
        <a:p>
          <a:endParaRPr lang="de-DE"/>
        </a:p>
      </dgm:t>
    </dgm:pt>
    <dgm:pt modelId="{8BFE4EFC-70EF-40A3-9EA7-6BCB2CD5A00A}" type="sibTrans" cxnId="{C974B413-42BD-40C7-BB4A-5FC9C9C06A7A}">
      <dgm:prSet/>
      <dgm:spPr/>
      <dgm:t>
        <a:bodyPr/>
        <a:lstStyle/>
        <a:p>
          <a:endParaRPr lang="de-DE"/>
        </a:p>
      </dgm:t>
    </dgm:pt>
    <dgm:pt modelId="{CB812E08-5F47-4E19-84C4-51501C3BB875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CCD1F6A0-8125-4933-BFBF-A723B8F7D641}" type="parTrans" cxnId="{EB9F2DEF-EB57-4F2A-A821-7FCD681ED82E}">
      <dgm:prSet/>
      <dgm:spPr/>
      <dgm:t>
        <a:bodyPr/>
        <a:lstStyle/>
        <a:p>
          <a:endParaRPr lang="de-DE"/>
        </a:p>
      </dgm:t>
    </dgm:pt>
    <dgm:pt modelId="{550580CF-EC2C-4BD1-A33A-AF14D7CBEC06}" type="sibTrans" cxnId="{EB9F2DEF-EB57-4F2A-A821-7FCD681ED82E}">
      <dgm:prSet/>
      <dgm:spPr/>
      <dgm:t>
        <a:bodyPr/>
        <a:lstStyle/>
        <a:p>
          <a:endParaRPr lang="de-DE"/>
        </a:p>
      </dgm:t>
    </dgm:pt>
    <dgm:pt modelId="{3F60FFDC-2768-4DEF-965F-3F6C20F04FC8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CECA298E-CAB3-461A-8A65-76914FFD6D38}" type="parTrans" cxnId="{085FA1CD-817B-44F0-871B-440F393A4E2F}">
      <dgm:prSet/>
      <dgm:spPr/>
      <dgm:t>
        <a:bodyPr/>
        <a:lstStyle/>
        <a:p>
          <a:endParaRPr lang="de-DE"/>
        </a:p>
      </dgm:t>
    </dgm:pt>
    <dgm:pt modelId="{90DC466C-A046-4853-B284-B674E39011C3}" type="sibTrans" cxnId="{085FA1CD-817B-44F0-871B-440F393A4E2F}">
      <dgm:prSet/>
      <dgm:spPr/>
      <dgm:t>
        <a:bodyPr/>
        <a:lstStyle/>
        <a:p>
          <a:endParaRPr lang="de-DE"/>
        </a:p>
      </dgm:t>
    </dgm:pt>
    <dgm:pt modelId="{40BB54C2-790B-48BD-8D5F-73C0079423BE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60C3C219-4A0F-466F-B14F-81EB5F179511}" type="parTrans" cxnId="{266391FE-ECF2-4CD3-B7A6-74490599E9B9}">
      <dgm:prSet/>
      <dgm:spPr/>
      <dgm:t>
        <a:bodyPr/>
        <a:lstStyle/>
        <a:p>
          <a:endParaRPr lang="de-DE"/>
        </a:p>
      </dgm:t>
    </dgm:pt>
    <dgm:pt modelId="{A8F8557B-C9C3-464A-B3A8-F03C31329777}" type="sibTrans" cxnId="{266391FE-ECF2-4CD3-B7A6-74490599E9B9}">
      <dgm:prSet/>
      <dgm:spPr/>
      <dgm:t>
        <a:bodyPr/>
        <a:lstStyle/>
        <a:p>
          <a:endParaRPr lang="de-DE"/>
        </a:p>
      </dgm:t>
    </dgm:pt>
    <dgm:pt modelId="{067DD4B7-4BEB-4325-ABEE-A008DECC958D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B7D710A2-E0E7-4F68-816F-058056963994}" type="parTrans" cxnId="{84D573F8-8F89-4829-89D0-B55BD1477B02}">
      <dgm:prSet/>
      <dgm:spPr/>
      <dgm:t>
        <a:bodyPr/>
        <a:lstStyle/>
        <a:p>
          <a:endParaRPr lang="de-DE"/>
        </a:p>
      </dgm:t>
    </dgm:pt>
    <dgm:pt modelId="{E2A19E04-A18E-49A2-8F97-70F335DEBB01}" type="sibTrans" cxnId="{84D573F8-8F89-4829-89D0-B55BD1477B02}">
      <dgm:prSet/>
      <dgm:spPr/>
      <dgm:t>
        <a:bodyPr/>
        <a:lstStyle/>
        <a:p>
          <a:endParaRPr lang="de-DE"/>
        </a:p>
      </dgm:t>
    </dgm:pt>
    <dgm:pt modelId="{30F9548D-DFBA-41F0-979A-6F2E2960CF15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C867F8D7-FAC2-442A-A692-F993CDDCFAFB}" type="parTrans" cxnId="{ECCC2161-A196-4199-B9F8-9EE8A0638645}">
      <dgm:prSet/>
      <dgm:spPr/>
      <dgm:t>
        <a:bodyPr/>
        <a:lstStyle/>
        <a:p>
          <a:endParaRPr lang="de-DE"/>
        </a:p>
      </dgm:t>
    </dgm:pt>
    <dgm:pt modelId="{A9032CBD-B05D-4F1C-9002-12BB25D3E65A}" type="sibTrans" cxnId="{ECCC2161-A196-4199-B9F8-9EE8A0638645}">
      <dgm:prSet/>
      <dgm:spPr/>
      <dgm:t>
        <a:bodyPr/>
        <a:lstStyle/>
        <a:p>
          <a:endParaRPr lang="de-DE"/>
        </a:p>
      </dgm:t>
    </dgm:pt>
    <dgm:pt modelId="{A71E867D-79AF-4673-A2F3-AC36312F3157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653EAAC5-5C10-4298-A974-A3A15B147825}" type="parTrans" cxnId="{964353D4-72DE-4075-8649-B425E18BBD10}">
      <dgm:prSet/>
      <dgm:spPr/>
      <dgm:t>
        <a:bodyPr/>
        <a:lstStyle/>
        <a:p>
          <a:endParaRPr lang="de-DE"/>
        </a:p>
      </dgm:t>
    </dgm:pt>
    <dgm:pt modelId="{A865099D-D265-4E6B-AB19-E85BE88932CB}" type="sibTrans" cxnId="{964353D4-72DE-4075-8649-B425E18BBD10}">
      <dgm:prSet/>
      <dgm:spPr/>
      <dgm:t>
        <a:bodyPr/>
        <a:lstStyle/>
        <a:p>
          <a:endParaRPr lang="de-DE"/>
        </a:p>
      </dgm:t>
    </dgm:pt>
    <dgm:pt modelId="{9F1E80BF-0CD1-4962-A522-42D43B00D0D5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2F34FD70-326A-41DE-A7AD-8AF6F54035ED}" type="parTrans" cxnId="{788C5370-88A8-4F21-B706-3774EDD06DFD}">
      <dgm:prSet/>
      <dgm:spPr/>
      <dgm:t>
        <a:bodyPr/>
        <a:lstStyle/>
        <a:p>
          <a:endParaRPr lang="de-DE"/>
        </a:p>
      </dgm:t>
    </dgm:pt>
    <dgm:pt modelId="{159178C9-607D-42DF-91C4-65971E65D7CA}" type="sibTrans" cxnId="{788C5370-88A8-4F21-B706-3774EDD06DFD}">
      <dgm:prSet/>
      <dgm:spPr/>
      <dgm:t>
        <a:bodyPr/>
        <a:lstStyle/>
        <a:p>
          <a:endParaRPr lang="de-DE"/>
        </a:p>
      </dgm:t>
    </dgm:pt>
    <dgm:pt modelId="{98B5C3F3-AB0C-4016-BF67-36547C464FA3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A83F7F2C-9C57-4AB8-A508-938316349CF4}" type="parTrans" cxnId="{60A29769-5CAF-4DF1-A78E-AC3026A5358D}">
      <dgm:prSet/>
      <dgm:spPr/>
      <dgm:t>
        <a:bodyPr/>
        <a:lstStyle/>
        <a:p>
          <a:endParaRPr lang="de-DE"/>
        </a:p>
      </dgm:t>
    </dgm:pt>
    <dgm:pt modelId="{51FBC10C-CC99-4D58-96FC-033D6CD8BD85}" type="sibTrans" cxnId="{60A29769-5CAF-4DF1-A78E-AC3026A5358D}">
      <dgm:prSet/>
      <dgm:spPr/>
      <dgm:t>
        <a:bodyPr/>
        <a:lstStyle/>
        <a:p>
          <a:endParaRPr lang="de-DE"/>
        </a:p>
      </dgm:t>
    </dgm:pt>
    <dgm:pt modelId="{E748CFE3-7662-436B-B28C-EF364B417461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EC35A468-386E-49F6-94E9-147EAB6A02C4}" type="parTrans" cxnId="{51370F3B-9E02-4FC0-9899-E80F08416288}">
      <dgm:prSet/>
      <dgm:spPr/>
      <dgm:t>
        <a:bodyPr/>
        <a:lstStyle/>
        <a:p>
          <a:endParaRPr lang="de-DE"/>
        </a:p>
      </dgm:t>
    </dgm:pt>
    <dgm:pt modelId="{7116F88E-56DC-47CC-A3B5-66F83477247A}" type="sibTrans" cxnId="{51370F3B-9E02-4FC0-9899-E80F08416288}">
      <dgm:prSet/>
      <dgm:spPr/>
      <dgm:t>
        <a:bodyPr/>
        <a:lstStyle/>
        <a:p>
          <a:endParaRPr lang="de-DE"/>
        </a:p>
      </dgm:t>
    </dgm:pt>
    <dgm:pt modelId="{31E95DC2-9A4E-4717-B0F4-A38D96E26CC6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EC87DDE2-3C01-4E86-B35B-906E910F86A1}" type="parTrans" cxnId="{6C72B6CB-038F-405D-A316-C9E8DF3A2A41}">
      <dgm:prSet/>
      <dgm:spPr/>
      <dgm:t>
        <a:bodyPr/>
        <a:lstStyle/>
        <a:p>
          <a:endParaRPr lang="de-DE"/>
        </a:p>
      </dgm:t>
    </dgm:pt>
    <dgm:pt modelId="{F32441AC-31B6-4EFA-AA4D-599FD45D6662}" type="sibTrans" cxnId="{6C72B6CB-038F-405D-A316-C9E8DF3A2A41}">
      <dgm:prSet/>
      <dgm:spPr/>
      <dgm:t>
        <a:bodyPr/>
        <a:lstStyle/>
        <a:p>
          <a:endParaRPr lang="de-DE"/>
        </a:p>
      </dgm:t>
    </dgm:pt>
    <dgm:pt modelId="{DB59459D-0BBE-48E9-BEA3-E9BB0B3C40EE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46BDB27C-BA6D-4881-9446-07FA9739FF4C}" type="parTrans" cxnId="{AE713868-5023-4A64-9D9A-D64F6EA4CD74}">
      <dgm:prSet/>
      <dgm:spPr/>
      <dgm:t>
        <a:bodyPr/>
        <a:lstStyle/>
        <a:p>
          <a:endParaRPr lang="de-DE"/>
        </a:p>
      </dgm:t>
    </dgm:pt>
    <dgm:pt modelId="{38ADF233-E903-41B2-B08A-2960D73EFC9C}" type="sibTrans" cxnId="{AE713868-5023-4A64-9D9A-D64F6EA4CD74}">
      <dgm:prSet/>
      <dgm:spPr/>
      <dgm:t>
        <a:bodyPr/>
        <a:lstStyle/>
        <a:p>
          <a:endParaRPr lang="de-DE"/>
        </a:p>
      </dgm:t>
    </dgm:pt>
    <dgm:pt modelId="{275ADA32-77C3-48D6-BADE-AE90F3CB6862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0A93B8FA-8E4A-4922-8778-A32C40B69A3F}" type="parTrans" cxnId="{2535417F-3471-4195-9BE1-8103881FB020}">
      <dgm:prSet/>
      <dgm:spPr/>
      <dgm:t>
        <a:bodyPr/>
        <a:lstStyle/>
        <a:p>
          <a:endParaRPr lang="de-DE"/>
        </a:p>
      </dgm:t>
    </dgm:pt>
    <dgm:pt modelId="{C6FF7B7C-58AF-4555-B879-CEEC7C89A5DD}" type="sibTrans" cxnId="{2535417F-3471-4195-9BE1-8103881FB020}">
      <dgm:prSet/>
      <dgm:spPr/>
      <dgm:t>
        <a:bodyPr/>
        <a:lstStyle/>
        <a:p>
          <a:endParaRPr lang="de-DE"/>
        </a:p>
      </dgm:t>
    </dgm:pt>
    <dgm:pt modelId="{51B3DE19-37FE-4857-8A46-C309BC6EA719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9C2DBE9E-73AA-4E9A-A627-219B105C954F}" type="parTrans" cxnId="{68369191-187F-4FCB-B78B-5C647A2DB9CD}">
      <dgm:prSet/>
      <dgm:spPr/>
      <dgm:t>
        <a:bodyPr/>
        <a:lstStyle/>
        <a:p>
          <a:endParaRPr lang="de-DE"/>
        </a:p>
      </dgm:t>
    </dgm:pt>
    <dgm:pt modelId="{998E35C1-D158-45AD-B434-9754DBEDD493}" type="sibTrans" cxnId="{68369191-187F-4FCB-B78B-5C647A2DB9CD}">
      <dgm:prSet/>
      <dgm:spPr/>
      <dgm:t>
        <a:bodyPr/>
        <a:lstStyle/>
        <a:p>
          <a:endParaRPr lang="de-DE"/>
        </a:p>
      </dgm:t>
    </dgm:pt>
    <dgm:pt modelId="{1E6CD145-71B1-4745-B676-55B036AC3B88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FC1E4592-75A0-406D-9A51-9E7AA9AE9021}" type="parTrans" cxnId="{132C4C4D-63EB-487C-96FE-99814B571869}">
      <dgm:prSet/>
      <dgm:spPr/>
      <dgm:t>
        <a:bodyPr/>
        <a:lstStyle/>
        <a:p>
          <a:endParaRPr lang="de-DE"/>
        </a:p>
      </dgm:t>
    </dgm:pt>
    <dgm:pt modelId="{9D37A334-2D2F-4814-9ADD-6961CC14A513}" type="sibTrans" cxnId="{132C4C4D-63EB-487C-96FE-99814B571869}">
      <dgm:prSet/>
      <dgm:spPr/>
      <dgm:t>
        <a:bodyPr/>
        <a:lstStyle/>
        <a:p>
          <a:endParaRPr lang="de-DE"/>
        </a:p>
      </dgm:t>
    </dgm:pt>
    <dgm:pt modelId="{885C8900-D674-407E-B52B-BA6F7D6169E5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2AC7B573-8315-4C17-98FB-8AA74632D2D5}" type="parTrans" cxnId="{44F288EC-1BEC-4F0A-B3AA-FA26C37E61B8}">
      <dgm:prSet/>
      <dgm:spPr/>
      <dgm:t>
        <a:bodyPr/>
        <a:lstStyle/>
        <a:p>
          <a:endParaRPr lang="de-DE"/>
        </a:p>
      </dgm:t>
    </dgm:pt>
    <dgm:pt modelId="{62B651CF-7C1C-41CC-A1AE-8E99D80537E2}" type="sibTrans" cxnId="{44F288EC-1BEC-4F0A-B3AA-FA26C37E61B8}">
      <dgm:prSet/>
      <dgm:spPr/>
      <dgm:t>
        <a:bodyPr/>
        <a:lstStyle/>
        <a:p>
          <a:endParaRPr lang="de-DE"/>
        </a:p>
      </dgm:t>
    </dgm:pt>
    <dgm:pt modelId="{31F67F3A-6D49-4E6C-A778-ED587678AE16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929091B5-438A-4FD0-A9B5-F1123B456D40}" type="parTrans" cxnId="{499A0C2C-AB89-4CDB-9477-0A72BB477871}">
      <dgm:prSet/>
      <dgm:spPr/>
      <dgm:t>
        <a:bodyPr/>
        <a:lstStyle/>
        <a:p>
          <a:endParaRPr lang="de-DE"/>
        </a:p>
      </dgm:t>
    </dgm:pt>
    <dgm:pt modelId="{2A9A451B-DA6A-4D8C-A144-8CCA3DF35B2D}" type="sibTrans" cxnId="{499A0C2C-AB89-4CDB-9477-0A72BB477871}">
      <dgm:prSet/>
      <dgm:spPr/>
      <dgm:t>
        <a:bodyPr/>
        <a:lstStyle/>
        <a:p>
          <a:endParaRPr lang="de-DE"/>
        </a:p>
      </dgm:t>
    </dgm:pt>
    <dgm:pt modelId="{E9B7D0EB-BC54-49BA-B5DE-BC594A0F24E2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9A20A644-736B-493B-A25B-D02198BFD98D}" type="parTrans" cxnId="{5268D61B-8BDE-45C5-88E0-9A47B81C993A}">
      <dgm:prSet/>
      <dgm:spPr/>
      <dgm:t>
        <a:bodyPr/>
        <a:lstStyle/>
        <a:p>
          <a:endParaRPr lang="de-DE"/>
        </a:p>
      </dgm:t>
    </dgm:pt>
    <dgm:pt modelId="{66A9C6D0-EA2E-4D42-B1F9-3645DF0E06EC}" type="sibTrans" cxnId="{5268D61B-8BDE-45C5-88E0-9A47B81C993A}">
      <dgm:prSet/>
      <dgm:spPr/>
      <dgm:t>
        <a:bodyPr/>
        <a:lstStyle/>
        <a:p>
          <a:endParaRPr lang="de-DE"/>
        </a:p>
      </dgm:t>
    </dgm:pt>
    <dgm:pt modelId="{041D502A-3518-4561-9EDD-70E077670CDC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377DCA7F-2B9B-4A91-B95C-BE1F6212C13E}" type="parTrans" cxnId="{A70779B5-C3D3-4B27-9BE7-71CD907CE24C}">
      <dgm:prSet/>
      <dgm:spPr/>
      <dgm:t>
        <a:bodyPr/>
        <a:lstStyle/>
        <a:p>
          <a:endParaRPr lang="de-DE"/>
        </a:p>
      </dgm:t>
    </dgm:pt>
    <dgm:pt modelId="{0D200133-1535-4267-B28B-A546530C14FF}" type="sibTrans" cxnId="{A70779B5-C3D3-4B27-9BE7-71CD907CE24C}">
      <dgm:prSet/>
      <dgm:spPr/>
      <dgm:t>
        <a:bodyPr/>
        <a:lstStyle/>
        <a:p>
          <a:endParaRPr lang="de-DE"/>
        </a:p>
      </dgm:t>
    </dgm:pt>
    <dgm:pt modelId="{B62BEADD-D025-4AA9-B3E7-EF8EE38DA36B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8C8D0DBC-C7B2-42E5-BFBE-4AADFF9AD5DC}" type="parTrans" cxnId="{E8BBFF7F-69AF-47A0-A963-AC18A38B0C53}">
      <dgm:prSet/>
      <dgm:spPr/>
      <dgm:t>
        <a:bodyPr/>
        <a:lstStyle/>
        <a:p>
          <a:endParaRPr lang="de-DE"/>
        </a:p>
      </dgm:t>
    </dgm:pt>
    <dgm:pt modelId="{A96FE917-24B9-472D-AB17-54B9D0FE17AF}" type="sibTrans" cxnId="{E8BBFF7F-69AF-47A0-A963-AC18A38B0C53}">
      <dgm:prSet/>
      <dgm:spPr/>
      <dgm:t>
        <a:bodyPr/>
        <a:lstStyle/>
        <a:p>
          <a:endParaRPr lang="de-DE"/>
        </a:p>
      </dgm:t>
    </dgm:pt>
    <dgm:pt modelId="{18CB6C39-AD16-458B-831A-BB4910A90733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B85D2F8F-8E47-426E-B34D-AA3CCA56B4B8}" type="parTrans" cxnId="{2E28D0FD-990B-4FBD-AEFE-E085BCF3BB61}">
      <dgm:prSet/>
      <dgm:spPr/>
      <dgm:t>
        <a:bodyPr/>
        <a:lstStyle/>
        <a:p>
          <a:endParaRPr lang="de-DE"/>
        </a:p>
      </dgm:t>
    </dgm:pt>
    <dgm:pt modelId="{89D84C6C-506A-418D-A065-9AC4352213BA}" type="sibTrans" cxnId="{2E28D0FD-990B-4FBD-AEFE-E085BCF3BB61}">
      <dgm:prSet/>
      <dgm:spPr/>
      <dgm:t>
        <a:bodyPr/>
        <a:lstStyle/>
        <a:p>
          <a:endParaRPr lang="de-DE"/>
        </a:p>
      </dgm:t>
    </dgm:pt>
    <dgm:pt modelId="{A06FFA7E-8278-49E4-8782-28F8D483F21A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BB820DAA-89E1-4DC5-895E-88A374C90BF9}" type="parTrans" cxnId="{8120EE06-5F4A-43E6-BD60-19764D736682}">
      <dgm:prSet/>
      <dgm:spPr/>
      <dgm:t>
        <a:bodyPr/>
        <a:lstStyle/>
        <a:p>
          <a:endParaRPr lang="de-DE"/>
        </a:p>
      </dgm:t>
    </dgm:pt>
    <dgm:pt modelId="{F00B7E49-AD02-41E3-9FA6-DA73716BB903}" type="sibTrans" cxnId="{8120EE06-5F4A-43E6-BD60-19764D736682}">
      <dgm:prSet/>
      <dgm:spPr/>
      <dgm:t>
        <a:bodyPr/>
        <a:lstStyle/>
        <a:p>
          <a:endParaRPr lang="de-DE"/>
        </a:p>
      </dgm:t>
    </dgm:pt>
    <dgm:pt modelId="{5D62A783-2388-4C11-A2FC-892451E3E13B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48135E0A-83E3-43C7-BC8D-732C30B0407A}" type="parTrans" cxnId="{3C815051-AD8A-425C-92B2-3B43A53213B0}">
      <dgm:prSet/>
      <dgm:spPr/>
      <dgm:t>
        <a:bodyPr/>
        <a:lstStyle/>
        <a:p>
          <a:endParaRPr lang="de-DE"/>
        </a:p>
      </dgm:t>
    </dgm:pt>
    <dgm:pt modelId="{D35FF36B-5176-43A4-B707-864ACED606D7}" type="sibTrans" cxnId="{3C815051-AD8A-425C-92B2-3B43A53213B0}">
      <dgm:prSet/>
      <dgm:spPr/>
      <dgm:t>
        <a:bodyPr/>
        <a:lstStyle/>
        <a:p>
          <a:endParaRPr lang="de-DE"/>
        </a:p>
      </dgm:t>
    </dgm:pt>
    <dgm:pt modelId="{2ADCC1D4-D8A0-4E3E-AE94-69A856F896E1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A07E45E8-5C9C-4081-BA3C-73DF0F829697}" type="parTrans" cxnId="{222EA70B-D94E-440E-BC49-455A0814370B}">
      <dgm:prSet/>
      <dgm:spPr/>
      <dgm:t>
        <a:bodyPr/>
        <a:lstStyle/>
        <a:p>
          <a:endParaRPr lang="de-DE"/>
        </a:p>
      </dgm:t>
    </dgm:pt>
    <dgm:pt modelId="{3BB7BF7E-52C8-4D7F-8496-180B060EEE77}" type="sibTrans" cxnId="{222EA70B-D94E-440E-BC49-455A0814370B}">
      <dgm:prSet/>
      <dgm:spPr/>
      <dgm:t>
        <a:bodyPr/>
        <a:lstStyle/>
        <a:p>
          <a:endParaRPr lang="de-DE"/>
        </a:p>
      </dgm:t>
    </dgm:pt>
    <dgm:pt modelId="{02161697-EEB3-49E4-9BF8-16E46CBE9428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97B1EEC3-9759-4FBE-AECD-E064A16B1AAF}" type="parTrans" cxnId="{3CC79764-CFA2-4DA6-A4BB-1A47191D6015}">
      <dgm:prSet/>
      <dgm:spPr/>
      <dgm:t>
        <a:bodyPr/>
        <a:lstStyle/>
        <a:p>
          <a:endParaRPr lang="de-DE"/>
        </a:p>
      </dgm:t>
    </dgm:pt>
    <dgm:pt modelId="{4F946133-4047-46D6-ACCE-B9E29A844A75}" type="sibTrans" cxnId="{3CC79764-CFA2-4DA6-A4BB-1A47191D6015}">
      <dgm:prSet/>
      <dgm:spPr/>
      <dgm:t>
        <a:bodyPr/>
        <a:lstStyle/>
        <a:p>
          <a:endParaRPr lang="de-DE"/>
        </a:p>
      </dgm:t>
    </dgm:pt>
    <dgm:pt modelId="{6C8E9737-F1B1-4D2F-A92A-78A345A86106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30F00306-858A-47FD-9382-960CFA8E3945}" type="parTrans" cxnId="{22F4CD7D-E2FA-48F9-9D63-322C1AB896D4}">
      <dgm:prSet/>
      <dgm:spPr/>
      <dgm:t>
        <a:bodyPr/>
        <a:lstStyle/>
        <a:p>
          <a:endParaRPr lang="de-DE"/>
        </a:p>
      </dgm:t>
    </dgm:pt>
    <dgm:pt modelId="{9C70F1EC-D682-49E5-A180-08E814ED0926}" type="sibTrans" cxnId="{22F4CD7D-E2FA-48F9-9D63-322C1AB896D4}">
      <dgm:prSet/>
      <dgm:spPr/>
      <dgm:t>
        <a:bodyPr/>
        <a:lstStyle/>
        <a:p>
          <a:endParaRPr lang="de-DE"/>
        </a:p>
      </dgm:t>
    </dgm:pt>
    <dgm:pt modelId="{1DF802B7-98FC-441A-A315-60B26B3F5A2F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F6D1EA45-E9A5-40C3-AE8D-8EB7F1AA3AF7}" type="parTrans" cxnId="{9E28E3F8-E2BF-484C-B1AC-33024B71AA91}">
      <dgm:prSet/>
      <dgm:spPr/>
      <dgm:t>
        <a:bodyPr/>
        <a:lstStyle/>
        <a:p>
          <a:endParaRPr lang="de-DE"/>
        </a:p>
      </dgm:t>
    </dgm:pt>
    <dgm:pt modelId="{EB2351A4-E726-4EAB-89C3-ED76B0D92614}" type="sibTrans" cxnId="{9E28E3F8-E2BF-484C-B1AC-33024B71AA91}">
      <dgm:prSet/>
      <dgm:spPr/>
      <dgm:t>
        <a:bodyPr/>
        <a:lstStyle/>
        <a:p>
          <a:endParaRPr lang="de-DE"/>
        </a:p>
      </dgm:t>
    </dgm:pt>
    <dgm:pt modelId="{7ED35DBA-31A8-4F89-B182-CCF3FB284F89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FBEEFAB6-14A0-4A4C-94F5-FD35E7A101CA}" type="parTrans" cxnId="{477F4FA4-48BF-4E8F-B42D-78F202124CCC}">
      <dgm:prSet/>
      <dgm:spPr/>
      <dgm:t>
        <a:bodyPr/>
        <a:lstStyle/>
        <a:p>
          <a:endParaRPr lang="de-DE"/>
        </a:p>
      </dgm:t>
    </dgm:pt>
    <dgm:pt modelId="{96D75171-9F83-4323-A281-0CA4CCEBA63C}" type="sibTrans" cxnId="{477F4FA4-48BF-4E8F-B42D-78F202124CCC}">
      <dgm:prSet/>
      <dgm:spPr/>
      <dgm:t>
        <a:bodyPr/>
        <a:lstStyle/>
        <a:p>
          <a:endParaRPr lang="de-DE"/>
        </a:p>
      </dgm:t>
    </dgm:pt>
    <dgm:pt modelId="{5656C8F6-448C-445D-B42E-13D4C49349C0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04A13D1F-C07B-40EE-BD16-C75B1F77C058}" type="parTrans" cxnId="{8D6FF3C6-9060-4B27-91E1-8489E9CA61D3}">
      <dgm:prSet/>
      <dgm:spPr/>
      <dgm:t>
        <a:bodyPr/>
        <a:lstStyle/>
        <a:p>
          <a:endParaRPr lang="de-DE"/>
        </a:p>
      </dgm:t>
    </dgm:pt>
    <dgm:pt modelId="{8A842E5C-28EE-47B8-8C69-C227529FD197}" type="sibTrans" cxnId="{8D6FF3C6-9060-4B27-91E1-8489E9CA61D3}">
      <dgm:prSet/>
      <dgm:spPr/>
      <dgm:t>
        <a:bodyPr/>
        <a:lstStyle/>
        <a:p>
          <a:endParaRPr lang="de-DE"/>
        </a:p>
      </dgm:t>
    </dgm:pt>
    <dgm:pt modelId="{43E8774E-AC89-4CA6-A6FE-3679AAA5FAA2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36FB0CCE-684A-47BE-9D54-1EF2E9ACC200}" type="parTrans" cxnId="{2F3671A0-6483-4672-B99F-D2E3928D837F}">
      <dgm:prSet/>
      <dgm:spPr/>
      <dgm:t>
        <a:bodyPr/>
        <a:lstStyle/>
        <a:p>
          <a:endParaRPr lang="de-DE"/>
        </a:p>
      </dgm:t>
    </dgm:pt>
    <dgm:pt modelId="{26BF8B23-208E-4018-9ADC-6E3F9BF7E186}" type="sibTrans" cxnId="{2F3671A0-6483-4672-B99F-D2E3928D837F}">
      <dgm:prSet/>
      <dgm:spPr/>
      <dgm:t>
        <a:bodyPr/>
        <a:lstStyle/>
        <a:p>
          <a:endParaRPr lang="de-DE"/>
        </a:p>
      </dgm:t>
    </dgm:pt>
    <dgm:pt modelId="{BF2608D7-72BE-408C-8C25-721CE9CDEC9B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B1A72C35-5A22-4ACD-8139-AF9D2DCB79A9}" type="parTrans" cxnId="{286083BD-EC2E-494F-8BBE-BC7E4F5F3D16}">
      <dgm:prSet/>
      <dgm:spPr/>
      <dgm:t>
        <a:bodyPr/>
        <a:lstStyle/>
        <a:p>
          <a:endParaRPr lang="de-DE"/>
        </a:p>
      </dgm:t>
    </dgm:pt>
    <dgm:pt modelId="{CC944453-C83A-4427-AD9C-394012FC0F85}" type="sibTrans" cxnId="{286083BD-EC2E-494F-8BBE-BC7E4F5F3D16}">
      <dgm:prSet/>
      <dgm:spPr/>
      <dgm:t>
        <a:bodyPr/>
        <a:lstStyle/>
        <a:p>
          <a:endParaRPr lang="de-DE"/>
        </a:p>
      </dgm:t>
    </dgm:pt>
    <dgm:pt modelId="{6E4D6305-A366-4C7F-852C-399091951911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A97E2165-1840-45A9-AE75-DAF0277F1EEC}" type="parTrans" cxnId="{80F55145-8EC4-48EA-8F8C-105B1CBFD3C9}">
      <dgm:prSet/>
      <dgm:spPr/>
      <dgm:t>
        <a:bodyPr/>
        <a:lstStyle/>
        <a:p>
          <a:endParaRPr lang="de-DE"/>
        </a:p>
      </dgm:t>
    </dgm:pt>
    <dgm:pt modelId="{61493E06-BF89-4B56-A23B-1F11BE4E3FD1}" type="sibTrans" cxnId="{80F55145-8EC4-48EA-8F8C-105B1CBFD3C9}">
      <dgm:prSet/>
      <dgm:spPr/>
      <dgm:t>
        <a:bodyPr/>
        <a:lstStyle/>
        <a:p>
          <a:endParaRPr lang="de-DE"/>
        </a:p>
      </dgm:t>
    </dgm:pt>
    <dgm:pt modelId="{DA07E466-D6E0-4CBF-AF59-8ED98A1A67E1}">
      <dgm:prSet phldrT="[Text]"/>
      <dgm:spPr>
        <a:solidFill>
          <a:srgbClr val="FFC000"/>
        </a:solidFill>
      </dgm:spPr>
      <dgm:t>
        <a:bodyPr/>
        <a:lstStyle/>
        <a:p>
          <a:endParaRPr lang="de-DE">
            <a:solidFill>
              <a:srgbClr val="FF0000"/>
            </a:solidFill>
          </a:endParaRPr>
        </a:p>
      </dgm:t>
    </dgm:pt>
    <dgm:pt modelId="{5836D615-8A04-4D56-A7E5-C4DB026291E8}" type="parTrans" cxnId="{50AAD51D-A4F0-49AD-8387-67151BD1B62E}">
      <dgm:prSet/>
      <dgm:spPr/>
      <dgm:t>
        <a:bodyPr/>
        <a:lstStyle/>
        <a:p>
          <a:endParaRPr lang="de-DE"/>
        </a:p>
      </dgm:t>
    </dgm:pt>
    <dgm:pt modelId="{0A21AF9C-C266-4DD4-941A-6ABECB85635C}" type="sibTrans" cxnId="{50AAD51D-A4F0-49AD-8387-67151BD1B62E}">
      <dgm:prSet/>
      <dgm:spPr/>
      <dgm:t>
        <a:bodyPr/>
        <a:lstStyle/>
        <a:p>
          <a:endParaRPr lang="de-DE"/>
        </a:p>
      </dgm:t>
    </dgm:pt>
    <dgm:pt modelId="{1BA779F4-B1BA-4385-885B-12E153F37CBD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1C1049E3-4496-4DDA-8BB7-7FD7985FAA8F}" type="parTrans" cxnId="{134C15A5-D663-45BF-9778-86B6A8F60230}">
      <dgm:prSet/>
      <dgm:spPr/>
      <dgm:t>
        <a:bodyPr/>
        <a:lstStyle/>
        <a:p>
          <a:endParaRPr lang="de-DE"/>
        </a:p>
      </dgm:t>
    </dgm:pt>
    <dgm:pt modelId="{66D8D5D4-B7B1-404C-8790-E1C8FBC8AD4C}" type="sibTrans" cxnId="{134C15A5-D663-45BF-9778-86B6A8F60230}">
      <dgm:prSet/>
      <dgm:spPr/>
      <dgm:t>
        <a:bodyPr/>
        <a:lstStyle/>
        <a:p>
          <a:endParaRPr lang="de-DE"/>
        </a:p>
      </dgm:t>
    </dgm:pt>
    <dgm:pt modelId="{21433990-6466-40B2-8BAD-9AD9A51C7A97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640B78B1-B423-4EFE-9FE9-726E7F6F98F7}" type="sibTrans" cxnId="{9CE0E28D-B21D-4965-8391-19CE5431722B}">
      <dgm:prSet/>
      <dgm:spPr/>
      <dgm:t>
        <a:bodyPr/>
        <a:lstStyle/>
        <a:p>
          <a:endParaRPr lang="de-DE"/>
        </a:p>
      </dgm:t>
    </dgm:pt>
    <dgm:pt modelId="{436AE1A6-6E08-468E-87FA-C87952CFF092}" type="parTrans" cxnId="{9CE0E28D-B21D-4965-8391-19CE5431722B}">
      <dgm:prSet/>
      <dgm:spPr/>
      <dgm:t>
        <a:bodyPr/>
        <a:lstStyle/>
        <a:p>
          <a:endParaRPr lang="de-DE"/>
        </a:p>
      </dgm:t>
    </dgm:pt>
    <dgm:pt modelId="{378A32A8-8522-4275-8A5C-D97DE9D37545}">
      <dgm:prSet phldrT="[Text]"/>
      <dgm:spPr>
        <a:solidFill>
          <a:srgbClr val="FFC000"/>
        </a:solidFill>
      </dgm:spPr>
      <dgm:t>
        <a:bodyPr/>
        <a:lstStyle/>
        <a:p>
          <a:endParaRPr lang="de-DE"/>
        </a:p>
      </dgm:t>
    </dgm:pt>
    <dgm:pt modelId="{1608DEFD-1108-42FB-B00B-E5F020CBDF18}" type="sibTrans" cxnId="{E5083B86-79CC-4C5A-803F-83CDF926ED55}">
      <dgm:prSet/>
      <dgm:spPr/>
      <dgm:t>
        <a:bodyPr/>
        <a:lstStyle/>
        <a:p>
          <a:endParaRPr lang="de-DE"/>
        </a:p>
      </dgm:t>
    </dgm:pt>
    <dgm:pt modelId="{F69D91C5-49AB-48C9-9A72-1D98241D5BC5}" type="parTrans" cxnId="{E5083B86-79CC-4C5A-803F-83CDF926ED55}">
      <dgm:prSet/>
      <dgm:spPr/>
      <dgm:t>
        <a:bodyPr/>
        <a:lstStyle/>
        <a:p>
          <a:endParaRPr lang="de-DE"/>
        </a:p>
      </dgm:t>
    </dgm:pt>
    <dgm:pt modelId="{5C4C078F-E333-48AF-AF60-305D3C452E42}" type="pres">
      <dgm:prSet presAssocID="{9EEDF69B-EAE7-43EA-9FE5-E44B62F2125C}" presName="Name0" presStyleCnt="0">
        <dgm:presLayoutVars>
          <dgm:dir/>
          <dgm:animLvl val="lvl"/>
          <dgm:resizeHandles val="exact"/>
        </dgm:presLayoutVars>
      </dgm:prSet>
      <dgm:spPr/>
    </dgm:pt>
    <dgm:pt modelId="{9193B215-ED8E-4170-A8F3-1650B3683C14}" type="pres">
      <dgm:prSet presAssocID="{81030001-10BF-4AC6-B660-BCC243D3A12E}" presName="parTxOnly" presStyleLbl="node1" presStyleIdx="0" presStyleCnt="39">
        <dgm:presLayoutVars>
          <dgm:chMax val="0"/>
          <dgm:chPref val="0"/>
          <dgm:bulletEnabled val="1"/>
        </dgm:presLayoutVars>
      </dgm:prSet>
      <dgm:spPr/>
    </dgm:pt>
    <dgm:pt modelId="{300D5F6A-D54B-40EA-B3EA-08346D049D74}" type="pres">
      <dgm:prSet presAssocID="{261B2F38-4A58-4EC7-B690-955C22C1D6E0}" presName="parTxOnlySpace" presStyleCnt="0"/>
      <dgm:spPr/>
    </dgm:pt>
    <dgm:pt modelId="{EBF0AE45-246A-4EE7-9271-705FC0DEFF33}" type="pres">
      <dgm:prSet presAssocID="{DA07E466-D6E0-4CBF-AF59-8ED98A1A67E1}" presName="parTxOnly" presStyleLbl="node1" presStyleIdx="1" presStyleCnt="39">
        <dgm:presLayoutVars>
          <dgm:chMax val="0"/>
          <dgm:chPref val="0"/>
          <dgm:bulletEnabled val="1"/>
        </dgm:presLayoutVars>
      </dgm:prSet>
      <dgm:spPr/>
    </dgm:pt>
    <dgm:pt modelId="{4FDD8E30-AEE7-472B-973B-459AEA239A3F}" type="pres">
      <dgm:prSet presAssocID="{0A21AF9C-C266-4DD4-941A-6ABECB85635C}" presName="parTxOnlySpace" presStyleCnt="0"/>
      <dgm:spPr/>
    </dgm:pt>
    <dgm:pt modelId="{246664D5-6696-4B74-9FDB-3C35401E0276}" type="pres">
      <dgm:prSet presAssocID="{1BA779F4-B1BA-4385-885B-12E153F37CBD}" presName="parTxOnly" presStyleLbl="node1" presStyleIdx="2" presStyleCnt="39">
        <dgm:presLayoutVars>
          <dgm:chMax val="0"/>
          <dgm:chPref val="0"/>
          <dgm:bulletEnabled val="1"/>
        </dgm:presLayoutVars>
      </dgm:prSet>
      <dgm:spPr/>
    </dgm:pt>
    <dgm:pt modelId="{EA5DBA8A-288A-45BD-95A3-B868DCDF84F4}" type="pres">
      <dgm:prSet presAssocID="{66D8D5D4-B7B1-404C-8790-E1C8FBC8AD4C}" presName="parTxOnlySpace" presStyleCnt="0"/>
      <dgm:spPr/>
    </dgm:pt>
    <dgm:pt modelId="{B8F8C6F7-71BC-4E38-A0A7-23B6E06A9C71}" type="pres">
      <dgm:prSet presAssocID="{5863FC64-182C-46CB-BBCC-3989ADBC6EBD}" presName="parTxOnly" presStyleLbl="node1" presStyleIdx="3" presStyleCnt="39">
        <dgm:presLayoutVars>
          <dgm:chMax val="0"/>
          <dgm:chPref val="0"/>
          <dgm:bulletEnabled val="1"/>
        </dgm:presLayoutVars>
      </dgm:prSet>
      <dgm:spPr/>
    </dgm:pt>
    <dgm:pt modelId="{1C215529-FB5B-4931-BB08-C6C71393E3A8}" type="pres">
      <dgm:prSet presAssocID="{FB5E94AA-08FB-4060-A519-F4D59BBD40D2}" presName="parTxOnlySpace" presStyleCnt="0"/>
      <dgm:spPr/>
    </dgm:pt>
    <dgm:pt modelId="{40DDB834-B7CC-48B0-A62E-85732CD0FFEC}" type="pres">
      <dgm:prSet presAssocID="{5E17045B-38F5-4301-9EE0-48AF61DDF436}" presName="parTxOnly" presStyleLbl="node1" presStyleIdx="4" presStyleCnt="39">
        <dgm:presLayoutVars>
          <dgm:chMax val="0"/>
          <dgm:chPref val="0"/>
          <dgm:bulletEnabled val="1"/>
        </dgm:presLayoutVars>
      </dgm:prSet>
      <dgm:spPr/>
    </dgm:pt>
    <dgm:pt modelId="{577E3A66-1DED-4BAD-966F-38B9631FF797}" type="pres">
      <dgm:prSet presAssocID="{8BFE4EFC-70EF-40A3-9EA7-6BCB2CD5A00A}" presName="parTxOnlySpace" presStyleCnt="0"/>
      <dgm:spPr/>
    </dgm:pt>
    <dgm:pt modelId="{48E84A27-C250-4E13-91F5-184B3E4A8140}" type="pres">
      <dgm:prSet presAssocID="{CB812E08-5F47-4E19-84C4-51501C3BB875}" presName="parTxOnly" presStyleLbl="node1" presStyleIdx="5" presStyleCnt="39">
        <dgm:presLayoutVars>
          <dgm:chMax val="0"/>
          <dgm:chPref val="0"/>
          <dgm:bulletEnabled val="1"/>
        </dgm:presLayoutVars>
      </dgm:prSet>
      <dgm:spPr/>
    </dgm:pt>
    <dgm:pt modelId="{3A765E32-2C10-478C-B4D7-F3A7F80DA937}" type="pres">
      <dgm:prSet presAssocID="{550580CF-EC2C-4BD1-A33A-AF14D7CBEC06}" presName="parTxOnlySpace" presStyleCnt="0"/>
      <dgm:spPr/>
    </dgm:pt>
    <dgm:pt modelId="{AD07AF0D-DD88-4C71-AC80-0B418D853150}" type="pres">
      <dgm:prSet presAssocID="{21433990-6466-40B2-8BAD-9AD9A51C7A97}" presName="parTxOnly" presStyleLbl="node1" presStyleIdx="6" presStyleCnt="39">
        <dgm:presLayoutVars>
          <dgm:chMax val="0"/>
          <dgm:chPref val="0"/>
          <dgm:bulletEnabled val="1"/>
        </dgm:presLayoutVars>
      </dgm:prSet>
      <dgm:spPr/>
    </dgm:pt>
    <dgm:pt modelId="{D8F65890-9F3E-43F1-8EF2-F9E4A937F094}" type="pres">
      <dgm:prSet presAssocID="{640B78B1-B423-4EFE-9FE9-726E7F6F98F7}" presName="parTxOnlySpace" presStyleCnt="0"/>
      <dgm:spPr/>
    </dgm:pt>
    <dgm:pt modelId="{BA210C01-3401-4871-BCBA-C28DDC292064}" type="pres">
      <dgm:prSet presAssocID="{378A32A8-8522-4275-8A5C-D97DE9D37545}" presName="parTxOnly" presStyleLbl="node1" presStyleIdx="7" presStyleCnt="39">
        <dgm:presLayoutVars>
          <dgm:chMax val="0"/>
          <dgm:chPref val="0"/>
          <dgm:bulletEnabled val="1"/>
        </dgm:presLayoutVars>
      </dgm:prSet>
      <dgm:spPr/>
    </dgm:pt>
    <dgm:pt modelId="{AA3BB646-DFE3-4496-86F6-BD3D4C29653C}" type="pres">
      <dgm:prSet presAssocID="{1608DEFD-1108-42FB-B00B-E5F020CBDF18}" presName="parTxOnlySpace" presStyleCnt="0"/>
      <dgm:spPr/>
    </dgm:pt>
    <dgm:pt modelId="{4A811220-9613-46DD-9238-3CAC0BBE8E51}" type="pres">
      <dgm:prSet presAssocID="{3F60FFDC-2768-4DEF-965F-3F6C20F04FC8}" presName="parTxOnly" presStyleLbl="node1" presStyleIdx="8" presStyleCnt="39">
        <dgm:presLayoutVars>
          <dgm:chMax val="0"/>
          <dgm:chPref val="0"/>
          <dgm:bulletEnabled val="1"/>
        </dgm:presLayoutVars>
      </dgm:prSet>
      <dgm:spPr/>
    </dgm:pt>
    <dgm:pt modelId="{7B5BCBBA-F05E-4988-A9CD-A62C1A3AF9D8}" type="pres">
      <dgm:prSet presAssocID="{90DC466C-A046-4853-B284-B674E39011C3}" presName="parTxOnlySpace" presStyleCnt="0"/>
      <dgm:spPr/>
    </dgm:pt>
    <dgm:pt modelId="{06F98BF1-1A05-4EC9-9CEE-749D3DA23EF7}" type="pres">
      <dgm:prSet presAssocID="{40BB54C2-790B-48BD-8D5F-73C0079423BE}" presName="parTxOnly" presStyleLbl="node1" presStyleIdx="9" presStyleCnt="39">
        <dgm:presLayoutVars>
          <dgm:chMax val="0"/>
          <dgm:chPref val="0"/>
          <dgm:bulletEnabled val="1"/>
        </dgm:presLayoutVars>
      </dgm:prSet>
      <dgm:spPr/>
    </dgm:pt>
    <dgm:pt modelId="{173C5D1D-FAA4-4EC7-BB70-D16A4D6176B2}" type="pres">
      <dgm:prSet presAssocID="{A8F8557B-C9C3-464A-B3A8-F03C31329777}" presName="parTxOnlySpace" presStyleCnt="0"/>
      <dgm:spPr/>
    </dgm:pt>
    <dgm:pt modelId="{CE4A0BAA-58A6-4267-AEF0-84B353221233}" type="pres">
      <dgm:prSet presAssocID="{067DD4B7-4BEB-4325-ABEE-A008DECC958D}" presName="parTxOnly" presStyleLbl="node1" presStyleIdx="10" presStyleCnt="39">
        <dgm:presLayoutVars>
          <dgm:chMax val="0"/>
          <dgm:chPref val="0"/>
          <dgm:bulletEnabled val="1"/>
        </dgm:presLayoutVars>
      </dgm:prSet>
      <dgm:spPr/>
    </dgm:pt>
    <dgm:pt modelId="{63396553-FAD3-4036-9B3F-2878C776B302}" type="pres">
      <dgm:prSet presAssocID="{E2A19E04-A18E-49A2-8F97-70F335DEBB01}" presName="parTxOnlySpace" presStyleCnt="0"/>
      <dgm:spPr/>
    </dgm:pt>
    <dgm:pt modelId="{47618E05-E6F8-4A31-987E-9F1E7D059747}" type="pres">
      <dgm:prSet presAssocID="{30F9548D-DFBA-41F0-979A-6F2E2960CF15}" presName="parTxOnly" presStyleLbl="node1" presStyleIdx="11" presStyleCnt="39">
        <dgm:presLayoutVars>
          <dgm:chMax val="0"/>
          <dgm:chPref val="0"/>
          <dgm:bulletEnabled val="1"/>
        </dgm:presLayoutVars>
      </dgm:prSet>
      <dgm:spPr/>
    </dgm:pt>
    <dgm:pt modelId="{CBD72009-2075-44BA-8F7B-3C5576793B72}" type="pres">
      <dgm:prSet presAssocID="{A9032CBD-B05D-4F1C-9002-12BB25D3E65A}" presName="parTxOnlySpace" presStyleCnt="0"/>
      <dgm:spPr/>
    </dgm:pt>
    <dgm:pt modelId="{9CD1AB74-3DCC-4CE3-AA84-B00228BA2FCA}" type="pres">
      <dgm:prSet presAssocID="{A71E867D-79AF-4673-A2F3-AC36312F3157}" presName="parTxOnly" presStyleLbl="node1" presStyleIdx="12" presStyleCnt="39">
        <dgm:presLayoutVars>
          <dgm:chMax val="0"/>
          <dgm:chPref val="0"/>
          <dgm:bulletEnabled val="1"/>
        </dgm:presLayoutVars>
      </dgm:prSet>
      <dgm:spPr/>
    </dgm:pt>
    <dgm:pt modelId="{D774D0D4-8E5F-4C8A-A1F6-A0A0358464CD}" type="pres">
      <dgm:prSet presAssocID="{A865099D-D265-4E6B-AB19-E85BE88932CB}" presName="parTxOnlySpace" presStyleCnt="0"/>
      <dgm:spPr/>
    </dgm:pt>
    <dgm:pt modelId="{60388E2C-01CE-42D7-88E5-F51355C01154}" type="pres">
      <dgm:prSet presAssocID="{9F1E80BF-0CD1-4962-A522-42D43B00D0D5}" presName="parTxOnly" presStyleLbl="node1" presStyleIdx="13" presStyleCnt="39">
        <dgm:presLayoutVars>
          <dgm:chMax val="0"/>
          <dgm:chPref val="0"/>
          <dgm:bulletEnabled val="1"/>
        </dgm:presLayoutVars>
      </dgm:prSet>
      <dgm:spPr/>
    </dgm:pt>
    <dgm:pt modelId="{FC14963D-176E-4169-AF95-50770878AB66}" type="pres">
      <dgm:prSet presAssocID="{159178C9-607D-42DF-91C4-65971E65D7CA}" presName="parTxOnlySpace" presStyleCnt="0"/>
      <dgm:spPr/>
    </dgm:pt>
    <dgm:pt modelId="{790644EA-DD73-4575-AD29-16C1BBD5F2EA}" type="pres">
      <dgm:prSet presAssocID="{98B5C3F3-AB0C-4016-BF67-36547C464FA3}" presName="parTxOnly" presStyleLbl="node1" presStyleIdx="14" presStyleCnt="39">
        <dgm:presLayoutVars>
          <dgm:chMax val="0"/>
          <dgm:chPref val="0"/>
          <dgm:bulletEnabled val="1"/>
        </dgm:presLayoutVars>
      </dgm:prSet>
      <dgm:spPr/>
    </dgm:pt>
    <dgm:pt modelId="{75EFC1DA-9E6F-4FF7-B564-2BE76CFC59CC}" type="pres">
      <dgm:prSet presAssocID="{51FBC10C-CC99-4D58-96FC-033D6CD8BD85}" presName="parTxOnlySpace" presStyleCnt="0"/>
      <dgm:spPr/>
    </dgm:pt>
    <dgm:pt modelId="{35A78838-7CDE-4D28-984F-218AA4055104}" type="pres">
      <dgm:prSet presAssocID="{E748CFE3-7662-436B-B28C-EF364B417461}" presName="parTxOnly" presStyleLbl="node1" presStyleIdx="15" presStyleCnt="39">
        <dgm:presLayoutVars>
          <dgm:chMax val="0"/>
          <dgm:chPref val="0"/>
          <dgm:bulletEnabled val="1"/>
        </dgm:presLayoutVars>
      </dgm:prSet>
      <dgm:spPr/>
    </dgm:pt>
    <dgm:pt modelId="{DC973E15-2C30-4747-B644-6DFE66F402B0}" type="pres">
      <dgm:prSet presAssocID="{7116F88E-56DC-47CC-A3B5-66F83477247A}" presName="parTxOnlySpace" presStyleCnt="0"/>
      <dgm:spPr/>
    </dgm:pt>
    <dgm:pt modelId="{E7576DBE-1575-492D-822B-A039BF09486F}" type="pres">
      <dgm:prSet presAssocID="{31E95DC2-9A4E-4717-B0F4-A38D96E26CC6}" presName="parTxOnly" presStyleLbl="node1" presStyleIdx="16" presStyleCnt="39">
        <dgm:presLayoutVars>
          <dgm:chMax val="0"/>
          <dgm:chPref val="0"/>
          <dgm:bulletEnabled val="1"/>
        </dgm:presLayoutVars>
      </dgm:prSet>
      <dgm:spPr/>
    </dgm:pt>
    <dgm:pt modelId="{C6C53492-4781-4F5A-9C48-A4F3AF952907}" type="pres">
      <dgm:prSet presAssocID="{F32441AC-31B6-4EFA-AA4D-599FD45D6662}" presName="parTxOnlySpace" presStyleCnt="0"/>
      <dgm:spPr/>
    </dgm:pt>
    <dgm:pt modelId="{527F46B7-06CB-40E4-9A3A-E8CED9A1DC3F}" type="pres">
      <dgm:prSet presAssocID="{DB59459D-0BBE-48E9-BEA3-E9BB0B3C40EE}" presName="parTxOnly" presStyleLbl="node1" presStyleIdx="17" presStyleCnt="39">
        <dgm:presLayoutVars>
          <dgm:chMax val="0"/>
          <dgm:chPref val="0"/>
          <dgm:bulletEnabled val="1"/>
        </dgm:presLayoutVars>
      </dgm:prSet>
      <dgm:spPr/>
    </dgm:pt>
    <dgm:pt modelId="{8EEFBED3-EB26-4D02-BEEA-1275A1C126E7}" type="pres">
      <dgm:prSet presAssocID="{38ADF233-E903-41B2-B08A-2960D73EFC9C}" presName="parTxOnlySpace" presStyleCnt="0"/>
      <dgm:spPr/>
    </dgm:pt>
    <dgm:pt modelId="{A97EB035-6D51-42AE-82A8-3945D4BF1B51}" type="pres">
      <dgm:prSet presAssocID="{275ADA32-77C3-48D6-BADE-AE90F3CB6862}" presName="parTxOnly" presStyleLbl="node1" presStyleIdx="18" presStyleCnt="39">
        <dgm:presLayoutVars>
          <dgm:chMax val="0"/>
          <dgm:chPref val="0"/>
          <dgm:bulletEnabled val="1"/>
        </dgm:presLayoutVars>
      </dgm:prSet>
      <dgm:spPr/>
    </dgm:pt>
    <dgm:pt modelId="{1EB1FDAA-A4D6-4503-B5F0-7671A5CE0ABF}" type="pres">
      <dgm:prSet presAssocID="{C6FF7B7C-58AF-4555-B879-CEEC7C89A5DD}" presName="parTxOnlySpace" presStyleCnt="0"/>
      <dgm:spPr/>
    </dgm:pt>
    <dgm:pt modelId="{06394CC0-1500-4129-9B3B-3532220CC056}" type="pres">
      <dgm:prSet presAssocID="{51B3DE19-37FE-4857-8A46-C309BC6EA719}" presName="parTxOnly" presStyleLbl="node1" presStyleIdx="19" presStyleCnt="39">
        <dgm:presLayoutVars>
          <dgm:chMax val="0"/>
          <dgm:chPref val="0"/>
          <dgm:bulletEnabled val="1"/>
        </dgm:presLayoutVars>
      </dgm:prSet>
      <dgm:spPr/>
    </dgm:pt>
    <dgm:pt modelId="{F511D34B-A0A0-4748-B65C-BC932AC9E672}" type="pres">
      <dgm:prSet presAssocID="{998E35C1-D158-45AD-B434-9754DBEDD493}" presName="parTxOnlySpace" presStyleCnt="0"/>
      <dgm:spPr/>
    </dgm:pt>
    <dgm:pt modelId="{A6B65866-8C9E-43B2-AFC8-6B41F6662038}" type="pres">
      <dgm:prSet presAssocID="{1E6CD145-71B1-4745-B676-55B036AC3B88}" presName="parTxOnly" presStyleLbl="node1" presStyleIdx="20" presStyleCnt="39">
        <dgm:presLayoutVars>
          <dgm:chMax val="0"/>
          <dgm:chPref val="0"/>
          <dgm:bulletEnabled val="1"/>
        </dgm:presLayoutVars>
      </dgm:prSet>
      <dgm:spPr/>
    </dgm:pt>
    <dgm:pt modelId="{4BE5AF60-E3F3-4063-94C3-4257BFD43DCF}" type="pres">
      <dgm:prSet presAssocID="{9D37A334-2D2F-4814-9ADD-6961CC14A513}" presName="parTxOnlySpace" presStyleCnt="0"/>
      <dgm:spPr/>
    </dgm:pt>
    <dgm:pt modelId="{EA7B7A05-7DD6-473C-8B92-767012630170}" type="pres">
      <dgm:prSet presAssocID="{885C8900-D674-407E-B52B-BA6F7D6169E5}" presName="parTxOnly" presStyleLbl="node1" presStyleIdx="21" presStyleCnt="39">
        <dgm:presLayoutVars>
          <dgm:chMax val="0"/>
          <dgm:chPref val="0"/>
          <dgm:bulletEnabled val="1"/>
        </dgm:presLayoutVars>
      </dgm:prSet>
      <dgm:spPr/>
    </dgm:pt>
    <dgm:pt modelId="{C922FF84-AA8D-4CCE-9EF4-4A4536983BB1}" type="pres">
      <dgm:prSet presAssocID="{62B651CF-7C1C-41CC-A1AE-8E99D80537E2}" presName="parTxOnlySpace" presStyleCnt="0"/>
      <dgm:spPr/>
    </dgm:pt>
    <dgm:pt modelId="{1CB57771-4FEF-451A-9D68-14DBC3499229}" type="pres">
      <dgm:prSet presAssocID="{31F67F3A-6D49-4E6C-A778-ED587678AE16}" presName="parTxOnly" presStyleLbl="node1" presStyleIdx="22" presStyleCnt="39">
        <dgm:presLayoutVars>
          <dgm:chMax val="0"/>
          <dgm:chPref val="0"/>
          <dgm:bulletEnabled val="1"/>
        </dgm:presLayoutVars>
      </dgm:prSet>
      <dgm:spPr/>
    </dgm:pt>
    <dgm:pt modelId="{6CD672C7-AAB8-4A7E-94D6-1B5B9A099614}" type="pres">
      <dgm:prSet presAssocID="{2A9A451B-DA6A-4D8C-A144-8CCA3DF35B2D}" presName="parTxOnlySpace" presStyleCnt="0"/>
      <dgm:spPr/>
    </dgm:pt>
    <dgm:pt modelId="{C44191F5-22C9-4572-A391-2114C638C1DC}" type="pres">
      <dgm:prSet presAssocID="{E9B7D0EB-BC54-49BA-B5DE-BC594A0F24E2}" presName="parTxOnly" presStyleLbl="node1" presStyleIdx="23" presStyleCnt="39">
        <dgm:presLayoutVars>
          <dgm:chMax val="0"/>
          <dgm:chPref val="0"/>
          <dgm:bulletEnabled val="1"/>
        </dgm:presLayoutVars>
      </dgm:prSet>
      <dgm:spPr/>
    </dgm:pt>
    <dgm:pt modelId="{211F0AD5-200E-4FC5-BE5F-6210A39DB497}" type="pres">
      <dgm:prSet presAssocID="{66A9C6D0-EA2E-4D42-B1F9-3645DF0E06EC}" presName="parTxOnlySpace" presStyleCnt="0"/>
      <dgm:spPr/>
    </dgm:pt>
    <dgm:pt modelId="{A83FDFE8-4198-4A75-BE16-18A4543D064B}" type="pres">
      <dgm:prSet presAssocID="{041D502A-3518-4561-9EDD-70E077670CDC}" presName="parTxOnly" presStyleLbl="node1" presStyleIdx="24" presStyleCnt="39">
        <dgm:presLayoutVars>
          <dgm:chMax val="0"/>
          <dgm:chPref val="0"/>
          <dgm:bulletEnabled val="1"/>
        </dgm:presLayoutVars>
      </dgm:prSet>
      <dgm:spPr/>
    </dgm:pt>
    <dgm:pt modelId="{D0E0E6EC-2F44-440B-B5BB-D73D7C7C1BE1}" type="pres">
      <dgm:prSet presAssocID="{0D200133-1535-4267-B28B-A546530C14FF}" presName="parTxOnlySpace" presStyleCnt="0"/>
      <dgm:spPr/>
    </dgm:pt>
    <dgm:pt modelId="{76C86FD2-D1AE-485A-9E25-9D62AEDDD763}" type="pres">
      <dgm:prSet presAssocID="{B62BEADD-D025-4AA9-B3E7-EF8EE38DA36B}" presName="parTxOnly" presStyleLbl="node1" presStyleIdx="25" presStyleCnt="39">
        <dgm:presLayoutVars>
          <dgm:chMax val="0"/>
          <dgm:chPref val="0"/>
          <dgm:bulletEnabled val="1"/>
        </dgm:presLayoutVars>
      </dgm:prSet>
      <dgm:spPr/>
    </dgm:pt>
    <dgm:pt modelId="{F6E47224-CC1D-4BEF-B0F8-80AF0717D5CB}" type="pres">
      <dgm:prSet presAssocID="{A96FE917-24B9-472D-AB17-54B9D0FE17AF}" presName="parTxOnlySpace" presStyleCnt="0"/>
      <dgm:spPr/>
    </dgm:pt>
    <dgm:pt modelId="{17207A9C-CC63-461C-BEC1-F62FCE8761F2}" type="pres">
      <dgm:prSet presAssocID="{18CB6C39-AD16-458B-831A-BB4910A90733}" presName="parTxOnly" presStyleLbl="node1" presStyleIdx="26" presStyleCnt="39">
        <dgm:presLayoutVars>
          <dgm:chMax val="0"/>
          <dgm:chPref val="0"/>
          <dgm:bulletEnabled val="1"/>
        </dgm:presLayoutVars>
      </dgm:prSet>
      <dgm:spPr/>
    </dgm:pt>
    <dgm:pt modelId="{D95F8380-4B84-4F57-AD58-0CEC62086FBF}" type="pres">
      <dgm:prSet presAssocID="{89D84C6C-506A-418D-A065-9AC4352213BA}" presName="parTxOnlySpace" presStyleCnt="0"/>
      <dgm:spPr/>
    </dgm:pt>
    <dgm:pt modelId="{43240C97-C016-49B9-9100-3FDBCA8AE52B}" type="pres">
      <dgm:prSet presAssocID="{A06FFA7E-8278-49E4-8782-28F8D483F21A}" presName="parTxOnly" presStyleLbl="node1" presStyleIdx="27" presStyleCnt="39">
        <dgm:presLayoutVars>
          <dgm:chMax val="0"/>
          <dgm:chPref val="0"/>
          <dgm:bulletEnabled val="1"/>
        </dgm:presLayoutVars>
      </dgm:prSet>
      <dgm:spPr/>
    </dgm:pt>
    <dgm:pt modelId="{B00D4602-AC91-4CC0-8B5D-39F6D8EAECDC}" type="pres">
      <dgm:prSet presAssocID="{F00B7E49-AD02-41E3-9FA6-DA73716BB903}" presName="parTxOnlySpace" presStyleCnt="0"/>
      <dgm:spPr/>
    </dgm:pt>
    <dgm:pt modelId="{D354D2C8-10B0-43BC-9BD4-B843CDF26C61}" type="pres">
      <dgm:prSet presAssocID="{5D62A783-2388-4C11-A2FC-892451E3E13B}" presName="parTxOnly" presStyleLbl="node1" presStyleIdx="28" presStyleCnt="39">
        <dgm:presLayoutVars>
          <dgm:chMax val="0"/>
          <dgm:chPref val="0"/>
          <dgm:bulletEnabled val="1"/>
        </dgm:presLayoutVars>
      </dgm:prSet>
      <dgm:spPr/>
    </dgm:pt>
    <dgm:pt modelId="{286CFCC9-D8AD-4FB2-8A0A-DBCC02B71DFD}" type="pres">
      <dgm:prSet presAssocID="{D35FF36B-5176-43A4-B707-864ACED606D7}" presName="parTxOnlySpace" presStyleCnt="0"/>
      <dgm:spPr/>
    </dgm:pt>
    <dgm:pt modelId="{FC646298-79C4-4E99-A842-43371099B22C}" type="pres">
      <dgm:prSet presAssocID="{2ADCC1D4-D8A0-4E3E-AE94-69A856F896E1}" presName="parTxOnly" presStyleLbl="node1" presStyleIdx="29" presStyleCnt="39">
        <dgm:presLayoutVars>
          <dgm:chMax val="0"/>
          <dgm:chPref val="0"/>
          <dgm:bulletEnabled val="1"/>
        </dgm:presLayoutVars>
      </dgm:prSet>
      <dgm:spPr/>
    </dgm:pt>
    <dgm:pt modelId="{3F5F3824-2391-4510-874A-E148890EB5AD}" type="pres">
      <dgm:prSet presAssocID="{3BB7BF7E-52C8-4D7F-8496-180B060EEE77}" presName="parTxOnlySpace" presStyleCnt="0"/>
      <dgm:spPr/>
    </dgm:pt>
    <dgm:pt modelId="{B5CA9850-4B65-4C7B-A3F3-BB664B66F8D7}" type="pres">
      <dgm:prSet presAssocID="{02161697-EEB3-49E4-9BF8-16E46CBE9428}" presName="parTxOnly" presStyleLbl="node1" presStyleIdx="30" presStyleCnt="39">
        <dgm:presLayoutVars>
          <dgm:chMax val="0"/>
          <dgm:chPref val="0"/>
          <dgm:bulletEnabled val="1"/>
        </dgm:presLayoutVars>
      </dgm:prSet>
      <dgm:spPr/>
    </dgm:pt>
    <dgm:pt modelId="{B575CF5A-D36A-455C-9F53-C6A936F68666}" type="pres">
      <dgm:prSet presAssocID="{4F946133-4047-46D6-ACCE-B9E29A844A75}" presName="parTxOnlySpace" presStyleCnt="0"/>
      <dgm:spPr/>
    </dgm:pt>
    <dgm:pt modelId="{8B1633BC-F503-414A-91F4-9DCCD18ACCDF}" type="pres">
      <dgm:prSet presAssocID="{6C8E9737-F1B1-4D2F-A92A-78A345A86106}" presName="parTxOnly" presStyleLbl="node1" presStyleIdx="31" presStyleCnt="39">
        <dgm:presLayoutVars>
          <dgm:chMax val="0"/>
          <dgm:chPref val="0"/>
          <dgm:bulletEnabled val="1"/>
        </dgm:presLayoutVars>
      </dgm:prSet>
      <dgm:spPr/>
    </dgm:pt>
    <dgm:pt modelId="{28ACCD7C-3FDB-4AA3-9C5A-5503A08AC83E}" type="pres">
      <dgm:prSet presAssocID="{9C70F1EC-D682-49E5-A180-08E814ED0926}" presName="parTxOnlySpace" presStyleCnt="0"/>
      <dgm:spPr/>
    </dgm:pt>
    <dgm:pt modelId="{9C4C7484-0853-4316-94F6-5239397AE84C}" type="pres">
      <dgm:prSet presAssocID="{1DF802B7-98FC-441A-A315-60B26B3F5A2F}" presName="parTxOnly" presStyleLbl="node1" presStyleIdx="32" presStyleCnt="39">
        <dgm:presLayoutVars>
          <dgm:chMax val="0"/>
          <dgm:chPref val="0"/>
          <dgm:bulletEnabled val="1"/>
        </dgm:presLayoutVars>
      </dgm:prSet>
      <dgm:spPr/>
    </dgm:pt>
    <dgm:pt modelId="{E08E4B99-37C9-4965-9F1F-0AA04F27FCE7}" type="pres">
      <dgm:prSet presAssocID="{EB2351A4-E726-4EAB-89C3-ED76B0D92614}" presName="parTxOnlySpace" presStyleCnt="0"/>
      <dgm:spPr/>
    </dgm:pt>
    <dgm:pt modelId="{331A05F2-9216-4D27-881C-0BFFA4B3685C}" type="pres">
      <dgm:prSet presAssocID="{7ED35DBA-31A8-4F89-B182-CCF3FB284F89}" presName="parTxOnly" presStyleLbl="node1" presStyleIdx="33" presStyleCnt="39">
        <dgm:presLayoutVars>
          <dgm:chMax val="0"/>
          <dgm:chPref val="0"/>
          <dgm:bulletEnabled val="1"/>
        </dgm:presLayoutVars>
      </dgm:prSet>
      <dgm:spPr/>
    </dgm:pt>
    <dgm:pt modelId="{B4FBC5BA-F10E-4741-92AA-9C7A78EB40EF}" type="pres">
      <dgm:prSet presAssocID="{96D75171-9F83-4323-A281-0CA4CCEBA63C}" presName="parTxOnlySpace" presStyleCnt="0"/>
      <dgm:spPr/>
    </dgm:pt>
    <dgm:pt modelId="{A464FBCC-2A66-4B52-A178-041904C281EB}" type="pres">
      <dgm:prSet presAssocID="{5656C8F6-448C-445D-B42E-13D4C49349C0}" presName="parTxOnly" presStyleLbl="node1" presStyleIdx="34" presStyleCnt="39">
        <dgm:presLayoutVars>
          <dgm:chMax val="0"/>
          <dgm:chPref val="0"/>
          <dgm:bulletEnabled val="1"/>
        </dgm:presLayoutVars>
      </dgm:prSet>
      <dgm:spPr/>
    </dgm:pt>
    <dgm:pt modelId="{B7670F4C-B5EF-4C80-87A5-C0C159F09956}" type="pres">
      <dgm:prSet presAssocID="{8A842E5C-28EE-47B8-8C69-C227529FD197}" presName="parTxOnlySpace" presStyleCnt="0"/>
      <dgm:spPr/>
    </dgm:pt>
    <dgm:pt modelId="{2DFCD51C-1FEF-4E1B-AF79-10AB58B23C49}" type="pres">
      <dgm:prSet presAssocID="{43E8774E-AC89-4CA6-A6FE-3679AAA5FAA2}" presName="parTxOnly" presStyleLbl="node1" presStyleIdx="35" presStyleCnt="39">
        <dgm:presLayoutVars>
          <dgm:chMax val="0"/>
          <dgm:chPref val="0"/>
          <dgm:bulletEnabled val="1"/>
        </dgm:presLayoutVars>
      </dgm:prSet>
      <dgm:spPr/>
    </dgm:pt>
    <dgm:pt modelId="{54228EA1-3DD8-4716-9E2E-B90A00E96E3A}" type="pres">
      <dgm:prSet presAssocID="{26BF8B23-208E-4018-9ADC-6E3F9BF7E186}" presName="parTxOnlySpace" presStyleCnt="0"/>
      <dgm:spPr/>
    </dgm:pt>
    <dgm:pt modelId="{CDFDC983-62AC-44A3-8E75-0C5F458B750D}" type="pres">
      <dgm:prSet presAssocID="{BF2608D7-72BE-408C-8C25-721CE9CDEC9B}" presName="parTxOnly" presStyleLbl="node1" presStyleIdx="36" presStyleCnt="39">
        <dgm:presLayoutVars>
          <dgm:chMax val="0"/>
          <dgm:chPref val="0"/>
          <dgm:bulletEnabled val="1"/>
        </dgm:presLayoutVars>
      </dgm:prSet>
      <dgm:spPr/>
    </dgm:pt>
    <dgm:pt modelId="{D32FDED8-D012-4FAE-883F-981102023103}" type="pres">
      <dgm:prSet presAssocID="{CC944453-C83A-4427-AD9C-394012FC0F85}" presName="parTxOnlySpace" presStyleCnt="0"/>
      <dgm:spPr/>
    </dgm:pt>
    <dgm:pt modelId="{6E02BB8C-C1CD-4144-BC69-E2DF3D78281A}" type="pres">
      <dgm:prSet presAssocID="{6E4D6305-A366-4C7F-852C-399091951911}" presName="parTxOnly" presStyleLbl="node1" presStyleIdx="37" presStyleCnt="39">
        <dgm:presLayoutVars>
          <dgm:chMax val="0"/>
          <dgm:chPref val="0"/>
          <dgm:bulletEnabled val="1"/>
        </dgm:presLayoutVars>
      </dgm:prSet>
      <dgm:spPr/>
    </dgm:pt>
    <dgm:pt modelId="{FADEFBD2-B8CB-459C-B4F4-0E9555499CC1}" type="pres">
      <dgm:prSet presAssocID="{61493E06-BF89-4B56-A23B-1F11BE4E3FD1}" presName="parTxOnlySpace" presStyleCnt="0"/>
      <dgm:spPr/>
    </dgm:pt>
    <dgm:pt modelId="{281D2C01-A7F2-4249-9C15-722A9B85840B}" type="pres">
      <dgm:prSet presAssocID="{C3B6FF03-80A6-4EEA-A8B4-F4B147C6E319}" presName="parTxOnly" presStyleLbl="node1" presStyleIdx="38" presStyleCnt="39">
        <dgm:presLayoutVars>
          <dgm:chMax val="0"/>
          <dgm:chPref val="0"/>
          <dgm:bulletEnabled val="1"/>
        </dgm:presLayoutVars>
      </dgm:prSet>
      <dgm:spPr/>
    </dgm:pt>
  </dgm:ptLst>
  <dgm:cxnLst>
    <dgm:cxn modelId="{0D9CB700-1147-45CD-A948-522A576BB782}" type="presOf" srcId="{31F67F3A-6D49-4E6C-A778-ED587678AE16}" destId="{1CB57771-4FEF-451A-9D68-14DBC3499229}" srcOrd="0" destOrd="0" presId="urn:microsoft.com/office/officeart/2005/8/layout/chevron1"/>
    <dgm:cxn modelId="{8120EE06-5F4A-43E6-BD60-19764D736682}" srcId="{9EEDF69B-EAE7-43EA-9FE5-E44B62F2125C}" destId="{A06FFA7E-8278-49E4-8782-28F8D483F21A}" srcOrd="27" destOrd="0" parTransId="{BB820DAA-89E1-4DC5-895E-88A374C90BF9}" sibTransId="{F00B7E49-AD02-41E3-9FA6-DA73716BB903}"/>
    <dgm:cxn modelId="{BB339E0B-282C-4E2D-A75D-7708772A685E}" type="presOf" srcId="{067DD4B7-4BEB-4325-ABEE-A008DECC958D}" destId="{CE4A0BAA-58A6-4267-AEF0-84B353221233}" srcOrd="0" destOrd="0" presId="urn:microsoft.com/office/officeart/2005/8/layout/chevron1"/>
    <dgm:cxn modelId="{222EA70B-D94E-440E-BC49-455A0814370B}" srcId="{9EEDF69B-EAE7-43EA-9FE5-E44B62F2125C}" destId="{2ADCC1D4-D8A0-4E3E-AE94-69A856F896E1}" srcOrd="29" destOrd="0" parTransId="{A07E45E8-5C9C-4081-BA3C-73DF0F829697}" sibTransId="{3BB7BF7E-52C8-4D7F-8496-180B060EEE77}"/>
    <dgm:cxn modelId="{DCD11B10-03AD-478C-901A-0FEB2C55C178}" type="presOf" srcId="{3F60FFDC-2768-4DEF-965F-3F6C20F04FC8}" destId="{4A811220-9613-46DD-9238-3CAC0BBE8E51}" srcOrd="0" destOrd="0" presId="urn:microsoft.com/office/officeart/2005/8/layout/chevron1"/>
    <dgm:cxn modelId="{C974B413-42BD-40C7-BB4A-5FC9C9C06A7A}" srcId="{9EEDF69B-EAE7-43EA-9FE5-E44B62F2125C}" destId="{5E17045B-38F5-4301-9EE0-48AF61DDF436}" srcOrd="4" destOrd="0" parTransId="{7F136252-9551-4C2D-9E43-4F9C22276C05}" sibTransId="{8BFE4EFC-70EF-40A3-9EA7-6BCB2CD5A00A}"/>
    <dgm:cxn modelId="{5268D61B-8BDE-45C5-88E0-9A47B81C993A}" srcId="{9EEDF69B-EAE7-43EA-9FE5-E44B62F2125C}" destId="{E9B7D0EB-BC54-49BA-B5DE-BC594A0F24E2}" srcOrd="23" destOrd="0" parTransId="{9A20A644-736B-493B-A25B-D02198BFD98D}" sibTransId="{66A9C6D0-EA2E-4D42-B1F9-3645DF0E06EC}"/>
    <dgm:cxn modelId="{50AAD51D-A4F0-49AD-8387-67151BD1B62E}" srcId="{9EEDF69B-EAE7-43EA-9FE5-E44B62F2125C}" destId="{DA07E466-D6E0-4CBF-AF59-8ED98A1A67E1}" srcOrd="1" destOrd="0" parTransId="{5836D615-8A04-4D56-A7E5-C4DB026291E8}" sibTransId="{0A21AF9C-C266-4DD4-941A-6ABECB85635C}"/>
    <dgm:cxn modelId="{E999481E-39EC-42F3-95AA-473284C46302}" type="presOf" srcId="{40BB54C2-790B-48BD-8D5F-73C0079423BE}" destId="{06F98BF1-1A05-4EC9-9CEE-749D3DA23EF7}" srcOrd="0" destOrd="0" presId="urn:microsoft.com/office/officeart/2005/8/layout/chevron1"/>
    <dgm:cxn modelId="{1BA13A1F-A4DE-43F1-91AF-FCF68F2FA18E}" srcId="{9EEDF69B-EAE7-43EA-9FE5-E44B62F2125C}" destId="{81030001-10BF-4AC6-B660-BCC243D3A12E}" srcOrd="0" destOrd="0" parTransId="{AD2D24C0-B5C2-4A6C-92B0-925979413756}" sibTransId="{261B2F38-4A58-4EC7-B690-955C22C1D6E0}"/>
    <dgm:cxn modelId="{C7B7B223-9220-43EC-8F72-203A3C3C46E7}" type="presOf" srcId="{9F1E80BF-0CD1-4962-A522-42D43B00D0D5}" destId="{60388E2C-01CE-42D7-88E5-F51355C01154}" srcOrd="0" destOrd="0" presId="urn:microsoft.com/office/officeart/2005/8/layout/chevron1"/>
    <dgm:cxn modelId="{499A0C2C-AB89-4CDB-9477-0A72BB477871}" srcId="{9EEDF69B-EAE7-43EA-9FE5-E44B62F2125C}" destId="{31F67F3A-6D49-4E6C-A778-ED587678AE16}" srcOrd="22" destOrd="0" parTransId="{929091B5-438A-4FD0-A9B5-F1123B456D40}" sibTransId="{2A9A451B-DA6A-4D8C-A144-8CCA3DF35B2D}"/>
    <dgm:cxn modelId="{80B94C2C-50B2-445D-9C22-69B6D089AA03}" type="presOf" srcId="{6C8E9737-F1B1-4D2F-A92A-78A345A86106}" destId="{8B1633BC-F503-414A-91F4-9DCCD18ACCDF}" srcOrd="0" destOrd="0" presId="urn:microsoft.com/office/officeart/2005/8/layout/chevron1"/>
    <dgm:cxn modelId="{51370F3B-9E02-4FC0-9899-E80F08416288}" srcId="{9EEDF69B-EAE7-43EA-9FE5-E44B62F2125C}" destId="{E748CFE3-7662-436B-B28C-EF364B417461}" srcOrd="15" destOrd="0" parTransId="{EC35A468-386E-49F6-94E9-147EAB6A02C4}" sibTransId="{7116F88E-56DC-47CC-A3B5-66F83477247A}"/>
    <dgm:cxn modelId="{B23C583C-58F0-48D6-A55D-400F0FBFFA6B}" type="presOf" srcId="{885C8900-D674-407E-B52B-BA6F7D6169E5}" destId="{EA7B7A05-7DD6-473C-8B92-767012630170}" srcOrd="0" destOrd="0" presId="urn:microsoft.com/office/officeart/2005/8/layout/chevron1"/>
    <dgm:cxn modelId="{1D686D40-9D76-4444-A747-D1E156FDE7FE}" type="presOf" srcId="{B62BEADD-D025-4AA9-B3E7-EF8EE38DA36B}" destId="{76C86FD2-D1AE-485A-9E25-9D62AEDDD763}" srcOrd="0" destOrd="0" presId="urn:microsoft.com/office/officeart/2005/8/layout/chevron1"/>
    <dgm:cxn modelId="{ECCC2161-A196-4199-B9F8-9EE8A0638645}" srcId="{9EEDF69B-EAE7-43EA-9FE5-E44B62F2125C}" destId="{30F9548D-DFBA-41F0-979A-6F2E2960CF15}" srcOrd="11" destOrd="0" parTransId="{C867F8D7-FAC2-442A-A692-F993CDDCFAFB}" sibTransId="{A9032CBD-B05D-4F1C-9002-12BB25D3E65A}"/>
    <dgm:cxn modelId="{3CC79764-CFA2-4DA6-A4BB-1A47191D6015}" srcId="{9EEDF69B-EAE7-43EA-9FE5-E44B62F2125C}" destId="{02161697-EEB3-49E4-9BF8-16E46CBE9428}" srcOrd="30" destOrd="0" parTransId="{97B1EEC3-9759-4FBE-AECD-E064A16B1AAF}" sibTransId="{4F946133-4047-46D6-ACCE-B9E29A844A75}"/>
    <dgm:cxn modelId="{E6CB9844-C993-41B6-8EB7-5AC037D7B14B}" type="presOf" srcId="{2ADCC1D4-D8A0-4E3E-AE94-69A856F896E1}" destId="{FC646298-79C4-4E99-A842-43371099B22C}" srcOrd="0" destOrd="0" presId="urn:microsoft.com/office/officeart/2005/8/layout/chevron1"/>
    <dgm:cxn modelId="{80F55145-8EC4-48EA-8F8C-105B1CBFD3C9}" srcId="{9EEDF69B-EAE7-43EA-9FE5-E44B62F2125C}" destId="{6E4D6305-A366-4C7F-852C-399091951911}" srcOrd="37" destOrd="0" parTransId="{A97E2165-1840-45A9-AE75-DAF0277F1EEC}" sibTransId="{61493E06-BF89-4B56-A23B-1F11BE4E3FD1}"/>
    <dgm:cxn modelId="{C3714447-40D5-452E-B34C-DCFB2F1F61B2}" srcId="{9EEDF69B-EAE7-43EA-9FE5-E44B62F2125C}" destId="{5863FC64-182C-46CB-BBCC-3989ADBC6EBD}" srcOrd="3" destOrd="0" parTransId="{B1CBE9EC-168F-4C31-9AAF-DF42F74C7851}" sibTransId="{FB5E94AA-08FB-4060-A519-F4D59BBD40D2}"/>
    <dgm:cxn modelId="{AE713868-5023-4A64-9D9A-D64F6EA4CD74}" srcId="{9EEDF69B-EAE7-43EA-9FE5-E44B62F2125C}" destId="{DB59459D-0BBE-48E9-BEA3-E9BB0B3C40EE}" srcOrd="17" destOrd="0" parTransId="{46BDB27C-BA6D-4881-9446-07FA9739FF4C}" sibTransId="{38ADF233-E903-41B2-B08A-2960D73EFC9C}"/>
    <dgm:cxn modelId="{E485EF48-0478-45A1-81A0-243BB3B1824A}" type="presOf" srcId="{43E8774E-AC89-4CA6-A6FE-3679AAA5FAA2}" destId="{2DFCD51C-1FEF-4E1B-AF79-10AB58B23C49}" srcOrd="0" destOrd="0" presId="urn:microsoft.com/office/officeart/2005/8/layout/chevron1"/>
    <dgm:cxn modelId="{60A29769-5CAF-4DF1-A78E-AC3026A5358D}" srcId="{9EEDF69B-EAE7-43EA-9FE5-E44B62F2125C}" destId="{98B5C3F3-AB0C-4016-BF67-36547C464FA3}" srcOrd="14" destOrd="0" parTransId="{A83F7F2C-9C57-4AB8-A508-938316349CF4}" sibTransId="{51FBC10C-CC99-4D58-96FC-033D6CD8BD85}"/>
    <dgm:cxn modelId="{F431E14C-B422-4021-90D1-2D2DA36F3652}" type="presOf" srcId="{5863FC64-182C-46CB-BBCC-3989ADBC6EBD}" destId="{B8F8C6F7-71BC-4E38-A0A7-23B6E06A9C71}" srcOrd="0" destOrd="0" presId="urn:microsoft.com/office/officeart/2005/8/layout/chevron1"/>
    <dgm:cxn modelId="{132C4C4D-63EB-487C-96FE-99814B571869}" srcId="{9EEDF69B-EAE7-43EA-9FE5-E44B62F2125C}" destId="{1E6CD145-71B1-4745-B676-55B036AC3B88}" srcOrd="20" destOrd="0" parTransId="{FC1E4592-75A0-406D-9A51-9E7AA9AE9021}" sibTransId="{9D37A334-2D2F-4814-9ADD-6961CC14A513}"/>
    <dgm:cxn modelId="{0725BC4D-524E-406F-A7E3-31B67ECB1BAF}" type="presOf" srcId="{1DF802B7-98FC-441A-A315-60B26B3F5A2F}" destId="{9C4C7484-0853-4316-94F6-5239397AE84C}" srcOrd="0" destOrd="0" presId="urn:microsoft.com/office/officeart/2005/8/layout/chevron1"/>
    <dgm:cxn modelId="{11A76A6F-4AF5-4683-B64B-6C6FC50D437C}" type="presOf" srcId="{DB59459D-0BBE-48E9-BEA3-E9BB0B3C40EE}" destId="{527F46B7-06CB-40E4-9A3A-E8CED9A1DC3F}" srcOrd="0" destOrd="0" presId="urn:microsoft.com/office/officeart/2005/8/layout/chevron1"/>
    <dgm:cxn modelId="{CD93744F-9A0F-4F65-95C0-82FC6A24F8F9}" type="presOf" srcId="{1E6CD145-71B1-4745-B676-55B036AC3B88}" destId="{A6B65866-8C9E-43B2-AFC8-6B41F6662038}" srcOrd="0" destOrd="0" presId="urn:microsoft.com/office/officeart/2005/8/layout/chevron1"/>
    <dgm:cxn modelId="{788C5370-88A8-4F21-B706-3774EDD06DFD}" srcId="{9EEDF69B-EAE7-43EA-9FE5-E44B62F2125C}" destId="{9F1E80BF-0CD1-4962-A522-42D43B00D0D5}" srcOrd="13" destOrd="0" parTransId="{2F34FD70-326A-41DE-A7AD-8AF6F54035ED}" sibTransId="{159178C9-607D-42DF-91C4-65971E65D7CA}"/>
    <dgm:cxn modelId="{2828FE50-F3D7-48C4-A28A-07A54AFCE63B}" srcId="{9EEDF69B-EAE7-43EA-9FE5-E44B62F2125C}" destId="{C3B6FF03-80A6-4EEA-A8B4-F4B147C6E319}" srcOrd="38" destOrd="0" parTransId="{4FFF51A5-ED77-4CCE-A507-ED4EDE8B2B67}" sibTransId="{E75E2795-DE6A-4BD6-9B39-0BDBE7456F1D}"/>
    <dgm:cxn modelId="{3C815051-AD8A-425C-92B2-3B43A53213B0}" srcId="{9EEDF69B-EAE7-43EA-9FE5-E44B62F2125C}" destId="{5D62A783-2388-4C11-A2FC-892451E3E13B}" srcOrd="28" destOrd="0" parTransId="{48135E0A-83E3-43C7-BC8D-732C30B0407A}" sibTransId="{D35FF36B-5176-43A4-B707-864ACED606D7}"/>
    <dgm:cxn modelId="{FFB46E53-CE09-4887-B3A9-0D27C19FA2A7}" type="presOf" srcId="{6E4D6305-A366-4C7F-852C-399091951911}" destId="{6E02BB8C-C1CD-4144-BC69-E2DF3D78281A}" srcOrd="0" destOrd="0" presId="urn:microsoft.com/office/officeart/2005/8/layout/chevron1"/>
    <dgm:cxn modelId="{9B377379-C315-492A-9462-A8D4D430B144}" type="presOf" srcId="{5D62A783-2388-4C11-A2FC-892451E3E13B}" destId="{D354D2C8-10B0-43BC-9BD4-B843CDF26C61}" srcOrd="0" destOrd="0" presId="urn:microsoft.com/office/officeart/2005/8/layout/chevron1"/>
    <dgm:cxn modelId="{22F4CD7D-E2FA-48F9-9D63-322C1AB896D4}" srcId="{9EEDF69B-EAE7-43EA-9FE5-E44B62F2125C}" destId="{6C8E9737-F1B1-4D2F-A92A-78A345A86106}" srcOrd="31" destOrd="0" parTransId="{30F00306-858A-47FD-9382-960CFA8E3945}" sibTransId="{9C70F1EC-D682-49E5-A180-08E814ED0926}"/>
    <dgm:cxn modelId="{2535417F-3471-4195-9BE1-8103881FB020}" srcId="{9EEDF69B-EAE7-43EA-9FE5-E44B62F2125C}" destId="{275ADA32-77C3-48D6-BADE-AE90F3CB6862}" srcOrd="18" destOrd="0" parTransId="{0A93B8FA-8E4A-4922-8778-A32C40B69A3F}" sibTransId="{C6FF7B7C-58AF-4555-B879-CEEC7C89A5DD}"/>
    <dgm:cxn modelId="{E8BBFF7F-69AF-47A0-A963-AC18A38B0C53}" srcId="{9EEDF69B-EAE7-43EA-9FE5-E44B62F2125C}" destId="{B62BEADD-D025-4AA9-B3E7-EF8EE38DA36B}" srcOrd="25" destOrd="0" parTransId="{8C8D0DBC-C7B2-42E5-BFBE-4AADFF9AD5DC}" sibTransId="{A96FE917-24B9-472D-AB17-54B9D0FE17AF}"/>
    <dgm:cxn modelId="{45E30D86-B326-4295-BA05-0144B8DE6A5A}" type="presOf" srcId="{5E17045B-38F5-4301-9EE0-48AF61DDF436}" destId="{40DDB834-B7CC-48B0-A62E-85732CD0FFEC}" srcOrd="0" destOrd="0" presId="urn:microsoft.com/office/officeart/2005/8/layout/chevron1"/>
    <dgm:cxn modelId="{E5083B86-79CC-4C5A-803F-83CDF926ED55}" srcId="{9EEDF69B-EAE7-43EA-9FE5-E44B62F2125C}" destId="{378A32A8-8522-4275-8A5C-D97DE9D37545}" srcOrd="7" destOrd="0" parTransId="{F69D91C5-49AB-48C9-9A72-1D98241D5BC5}" sibTransId="{1608DEFD-1108-42FB-B00B-E5F020CBDF18}"/>
    <dgm:cxn modelId="{485F3A8A-86D0-44F2-9E9E-7B0A10779E4E}" type="presOf" srcId="{98B5C3F3-AB0C-4016-BF67-36547C464FA3}" destId="{790644EA-DD73-4575-AD29-16C1BBD5F2EA}" srcOrd="0" destOrd="0" presId="urn:microsoft.com/office/officeart/2005/8/layout/chevron1"/>
    <dgm:cxn modelId="{9CE0E28D-B21D-4965-8391-19CE5431722B}" srcId="{9EEDF69B-EAE7-43EA-9FE5-E44B62F2125C}" destId="{21433990-6466-40B2-8BAD-9AD9A51C7A97}" srcOrd="6" destOrd="0" parTransId="{436AE1A6-6E08-468E-87FA-C87952CFF092}" sibTransId="{640B78B1-B423-4EFE-9FE9-726E7F6F98F7}"/>
    <dgm:cxn modelId="{7226BD8E-8189-405D-9019-0961AC52706F}" type="presOf" srcId="{041D502A-3518-4561-9EDD-70E077670CDC}" destId="{A83FDFE8-4198-4A75-BE16-18A4543D064B}" srcOrd="0" destOrd="0" presId="urn:microsoft.com/office/officeart/2005/8/layout/chevron1"/>
    <dgm:cxn modelId="{68369191-187F-4FCB-B78B-5C647A2DB9CD}" srcId="{9EEDF69B-EAE7-43EA-9FE5-E44B62F2125C}" destId="{51B3DE19-37FE-4857-8A46-C309BC6EA719}" srcOrd="19" destOrd="0" parTransId="{9C2DBE9E-73AA-4E9A-A627-219B105C954F}" sibTransId="{998E35C1-D158-45AD-B434-9754DBEDD493}"/>
    <dgm:cxn modelId="{DCD06196-C039-4589-9B85-4393258A7317}" type="presOf" srcId="{51B3DE19-37FE-4857-8A46-C309BC6EA719}" destId="{06394CC0-1500-4129-9B3B-3532220CC056}" srcOrd="0" destOrd="0" presId="urn:microsoft.com/office/officeart/2005/8/layout/chevron1"/>
    <dgm:cxn modelId="{4F3A3698-E959-4F15-B130-5B32BB6974B4}" type="presOf" srcId="{02161697-EEB3-49E4-9BF8-16E46CBE9428}" destId="{B5CA9850-4B65-4C7B-A3F3-BB664B66F8D7}" srcOrd="0" destOrd="0" presId="urn:microsoft.com/office/officeart/2005/8/layout/chevron1"/>
    <dgm:cxn modelId="{2F3671A0-6483-4672-B99F-D2E3928D837F}" srcId="{9EEDF69B-EAE7-43EA-9FE5-E44B62F2125C}" destId="{43E8774E-AC89-4CA6-A6FE-3679AAA5FAA2}" srcOrd="35" destOrd="0" parTransId="{36FB0CCE-684A-47BE-9D54-1EF2E9ACC200}" sibTransId="{26BF8B23-208E-4018-9ADC-6E3F9BF7E186}"/>
    <dgm:cxn modelId="{477F4FA4-48BF-4E8F-B42D-78F202124CCC}" srcId="{9EEDF69B-EAE7-43EA-9FE5-E44B62F2125C}" destId="{7ED35DBA-31A8-4F89-B182-CCF3FB284F89}" srcOrd="33" destOrd="0" parTransId="{FBEEFAB6-14A0-4A4C-94F5-FD35E7A101CA}" sibTransId="{96D75171-9F83-4323-A281-0CA4CCEBA63C}"/>
    <dgm:cxn modelId="{134C15A5-D663-45BF-9778-86B6A8F60230}" srcId="{9EEDF69B-EAE7-43EA-9FE5-E44B62F2125C}" destId="{1BA779F4-B1BA-4385-885B-12E153F37CBD}" srcOrd="2" destOrd="0" parTransId="{1C1049E3-4496-4DDA-8BB7-7FD7985FAA8F}" sibTransId="{66D8D5D4-B7B1-404C-8790-E1C8FBC8AD4C}"/>
    <dgm:cxn modelId="{A70779B5-C3D3-4B27-9BE7-71CD907CE24C}" srcId="{9EEDF69B-EAE7-43EA-9FE5-E44B62F2125C}" destId="{041D502A-3518-4561-9EDD-70E077670CDC}" srcOrd="24" destOrd="0" parTransId="{377DCA7F-2B9B-4A91-B95C-BE1F6212C13E}" sibTransId="{0D200133-1535-4267-B28B-A546530C14FF}"/>
    <dgm:cxn modelId="{1FB3B7B5-0293-4DD1-A5B3-B11EBDE419AD}" type="presOf" srcId="{A71E867D-79AF-4673-A2F3-AC36312F3157}" destId="{9CD1AB74-3DCC-4CE3-AA84-B00228BA2FCA}" srcOrd="0" destOrd="0" presId="urn:microsoft.com/office/officeart/2005/8/layout/chevron1"/>
    <dgm:cxn modelId="{1200BCB7-E787-4563-9852-99D5D5A1250F}" type="presOf" srcId="{378A32A8-8522-4275-8A5C-D97DE9D37545}" destId="{BA210C01-3401-4871-BCBA-C28DDC292064}" srcOrd="0" destOrd="0" presId="urn:microsoft.com/office/officeart/2005/8/layout/chevron1"/>
    <dgm:cxn modelId="{3CC3E8B8-D2D3-44C7-A664-38971034B3A5}" type="presOf" srcId="{C3B6FF03-80A6-4EEA-A8B4-F4B147C6E319}" destId="{281D2C01-A7F2-4249-9C15-722A9B85840B}" srcOrd="0" destOrd="0" presId="urn:microsoft.com/office/officeart/2005/8/layout/chevron1"/>
    <dgm:cxn modelId="{7558A3BB-2DB9-4E43-B2F0-BD069BB2249E}" type="presOf" srcId="{A06FFA7E-8278-49E4-8782-28F8D483F21A}" destId="{43240C97-C016-49B9-9100-3FDBCA8AE52B}" srcOrd="0" destOrd="0" presId="urn:microsoft.com/office/officeart/2005/8/layout/chevron1"/>
    <dgm:cxn modelId="{BAFBE9BB-7BA2-4D4C-9D77-A47EED73CC56}" type="presOf" srcId="{BF2608D7-72BE-408C-8C25-721CE9CDEC9B}" destId="{CDFDC983-62AC-44A3-8E75-0C5F458B750D}" srcOrd="0" destOrd="0" presId="urn:microsoft.com/office/officeart/2005/8/layout/chevron1"/>
    <dgm:cxn modelId="{286083BD-EC2E-494F-8BBE-BC7E4F5F3D16}" srcId="{9EEDF69B-EAE7-43EA-9FE5-E44B62F2125C}" destId="{BF2608D7-72BE-408C-8C25-721CE9CDEC9B}" srcOrd="36" destOrd="0" parTransId="{B1A72C35-5A22-4ACD-8139-AF9D2DCB79A9}" sibTransId="{CC944453-C83A-4427-AD9C-394012FC0F85}"/>
    <dgm:cxn modelId="{AAE1B0BE-7364-419C-94C9-BE3AE58933B7}" type="presOf" srcId="{E748CFE3-7662-436B-B28C-EF364B417461}" destId="{35A78838-7CDE-4D28-984F-218AA4055104}" srcOrd="0" destOrd="0" presId="urn:microsoft.com/office/officeart/2005/8/layout/chevron1"/>
    <dgm:cxn modelId="{07C40CC1-9715-4F2C-B00E-1546CCE243CF}" type="presOf" srcId="{81030001-10BF-4AC6-B660-BCC243D3A12E}" destId="{9193B215-ED8E-4170-A8F3-1650B3683C14}" srcOrd="0" destOrd="0" presId="urn:microsoft.com/office/officeart/2005/8/layout/chevron1"/>
    <dgm:cxn modelId="{6C2816C1-B2BD-4189-AB0F-94FC16D310A5}" type="presOf" srcId="{275ADA32-77C3-48D6-BADE-AE90F3CB6862}" destId="{A97EB035-6D51-42AE-82A8-3945D4BF1B51}" srcOrd="0" destOrd="0" presId="urn:microsoft.com/office/officeart/2005/8/layout/chevron1"/>
    <dgm:cxn modelId="{592294C2-4767-452B-8F45-9F3D8C3A609D}" type="presOf" srcId="{18CB6C39-AD16-458B-831A-BB4910A90733}" destId="{17207A9C-CC63-461C-BEC1-F62FCE8761F2}" srcOrd="0" destOrd="0" presId="urn:microsoft.com/office/officeart/2005/8/layout/chevron1"/>
    <dgm:cxn modelId="{8F07C9C5-FB51-43F6-BE93-5EEF1FF858A0}" type="presOf" srcId="{9EEDF69B-EAE7-43EA-9FE5-E44B62F2125C}" destId="{5C4C078F-E333-48AF-AF60-305D3C452E42}" srcOrd="0" destOrd="0" presId="urn:microsoft.com/office/officeart/2005/8/layout/chevron1"/>
    <dgm:cxn modelId="{56E869C6-C09A-47E1-9169-CC74F671FFCE}" type="presOf" srcId="{31E95DC2-9A4E-4717-B0F4-A38D96E26CC6}" destId="{E7576DBE-1575-492D-822B-A039BF09486F}" srcOrd="0" destOrd="0" presId="urn:microsoft.com/office/officeart/2005/8/layout/chevron1"/>
    <dgm:cxn modelId="{8D6FF3C6-9060-4B27-91E1-8489E9CA61D3}" srcId="{9EEDF69B-EAE7-43EA-9FE5-E44B62F2125C}" destId="{5656C8F6-448C-445D-B42E-13D4C49349C0}" srcOrd="34" destOrd="0" parTransId="{04A13D1F-C07B-40EE-BD16-C75B1F77C058}" sibTransId="{8A842E5C-28EE-47B8-8C69-C227529FD197}"/>
    <dgm:cxn modelId="{6C72B6CB-038F-405D-A316-C9E8DF3A2A41}" srcId="{9EEDF69B-EAE7-43EA-9FE5-E44B62F2125C}" destId="{31E95DC2-9A4E-4717-B0F4-A38D96E26CC6}" srcOrd="16" destOrd="0" parTransId="{EC87DDE2-3C01-4E86-B35B-906E910F86A1}" sibTransId="{F32441AC-31B6-4EFA-AA4D-599FD45D6662}"/>
    <dgm:cxn modelId="{085FA1CD-817B-44F0-871B-440F393A4E2F}" srcId="{9EEDF69B-EAE7-43EA-9FE5-E44B62F2125C}" destId="{3F60FFDC-2768-4DEF-965F-3F6C20F04FC8}" srcOrd="8" destOrd="0" parTransId="{CECA298E-CAB3-461A-8A65-76914FFD6D38}" sibTransId="{90DC466C-A046-4853-B284-B674E39011C3}"/>
    <dgm:cxn modelId="{8F6E38D0-11D7-49F2-9066-EA7D0D61B1B5}" type="presOf" srcId="{7ED35DBA-31A8-4F89-B182-CCF3FB284F89}" destId="{331A05F2-9216-4D27-881C-0BFFA4B3685C}" srcOrd="0" destOrd="0" presId="urn:microsoft.com/office/officeart/2005/8/layout/chevron1"/>
    <dgm:cxn modelId="{964353D4-72DE-4075-8649-B425E18BBD10}" srcId="{9EEDF69B-EAE7-43EA-9FE5-E44B62F2125C}" destId="{A71E867D-79AF-4673-A2F3-AC36312F3157}" srcOrd="12" destOrd="0" parTransId="{653EAAC5-5C10-4298-A974-A3A15B147825}" sibTransId="{A865099D-D265-4E6B-AB19-E85BE88932CB}"/>
    <dgm:cxn modelId="{8871FBD6-0571-4CEA-845F-36AA5C947822}" type="presOf" srcId="{21433990-6466-40B2-8BAD-9AD9A51C7A97}" destId="{AD07AF0D-DD88-4C71-AC80-0B418D853150}" srcOrd="0" destOrd="0" presId="urn:microsoft.com/office/officeart/2005/8/layout/chevron1"/>
    <dgm:cxn modelId="{D1232DD7-F390-45E7-9D38-3D520D99EA63}" type="presOf" srcId="{CB812E08-5F47-4E19-84C4-51501C3BB875}" destId="{48E84A27-C250-4E13-91F5-184B3E4A8140}" srcOrd="0" destOrd="0" presId="urn:microsoft.com/office/officeart/2005/8/layout/chevron1"/>
    <dgm:cxn modelId="{85C130DD-18BD-4D46-9AB6-6666370B8BAE}" type="presOf" srcId="{DA07E466-D6E0-4CBF-AF59-8ED98A1A67E1}" destId="{EBF0AE45-246A-4EE7-9271-705FC0DEFF33}" srcOrd="0" destOrd="0" presId="urn:microsoft.com/office/officeart/2005/8/layout/chevron1"/>
    <dgm:cxn modelId="{44F288EC-1BEC-4F0A-B3AA-FA26C37E61B8}" srcId="{9EEDF69B-EAE7-43EA-9FE5-E44B62F2125C}" destId="{885C8900-D674-407E-B52B-BA6F7D6169E5}" srcOrd="21" destOrd="0" parTransId="{2AC7B573-8315-4C17-98FB-8AA74632D2D5}" sibTransId="{62B651CF-7C1C-41CC-A1AE-8E99D80537E2}"/>
    <dgm:cxn modelId="{EB9F2DEF-EB57-4F2A-A821-7FCD681ED82E}" srcId="{9EEDF69B-EAE7-43EA-9FE5-E44B62F2125C}" destId="{CB812E08-5F47-4E19-84C4-51501C3BB875}" srcOrd="5" destOrd="0" parTransId="{CCD1F6A0-8125-4933-BFBF-A723B8F7D641}" sibTransId="{550580CF-EC2C-4BD1-A33A-AF14D7CBEC06}"/>
    <dgm:cxn modelId="{D7EBFAF4-F788-44EF-BAD9-9D8AC82B33CD}" type="presOf" srcId="{5656C8F6-448C-445D-B42E-13D4C49349C0}" destId="{A464FBCC-2A66-4B52-A178-041904C281EB}" srcOrd="0" destOrd="0" presId="urn:microsoft.com/office/officeart/2005/8/layout/chevron1"/>
    <dgm:cxn modelId="{775F46F7-38EE-4EB6-9B71-83B40BDADDD1}" type="presOf" srcId="{E9B7D0EB-BC54-49BA-B5DE-BC594A0F24E2}" destId="{C44191F5-22C9-4572-A391-2114C638C1DC}" srcOrd="0" destOrd="0" presId="urn:microsoft.com/office/officeart/2005/8/layout/chevron1"/>
    <dgm:cxn modelId="{84D573F8-8F89-4829-89D0-B55BD1477B02}" srcId="{9EEDF69B-EAE7-43EA-9FE5-E44B62F2125C}" destId="{067DD4B7-4BEB-4325-ABEE-A008DECC958D}" srcOrd="10" destOrd="0" parTransId="{B7D710A2-E0E7-4F68-816F-058056963994}" sibTransId="{E2A19E04-A18E-49A2-8F97-70F335DEBB01}"/>
    <dgm:cxn modelId="{9E28E3F8-E2BF-484C-B1AC-33024B71AA91}" srcId="{9EEDF69B-EAE7-43EA-9FE5-E44B62F2125C}" destId="{1DF802B7-98FC-441A-A315-60B26B3F5A2F}" srcOrd="32" destOrd="0" parTransId="{F6D1EA45-E9A5-40C3-AE8D-8EB7F1AA3AF7}" sibTransId="{EB2351A4-E726-4EAB-89C3-ED76B0D92614}"/>
    <dgm:cxn modelId="{178BB0FA-B220-4F4F-9EE4-E82FE6DD7C0D}" type="presOf" srcId="{30F9548D-DFBA-41F0-979A-6F2E2960CF15}" destId="{47618E05-E6F8-4A31-987E-9F1E7D059747}" srcOrd="0" destOrd="0" presId="urn:microsoft.com/office/officeart/2005/8/layout/chevron1"/>
    <dgm:cxn modelId="{2E28D0FD-990B-4FBD-AEFE-E085BCF3BB61}" srcId="{9EEDF69B-EAE7-43EA-9FE5-E44B62F2125C}" destId="{18CB6C39-AD16-458B-831A-BB4910A90733}" srcOrd="26" destOrd="0" parTransId="{B85D2F8F-8E47-426E-B34D-AA3CCA56B4B8}" sibTransId="{89D84C6C-506A-418D-A065-9AC4352213BA}"/>
    <dgm:cxn modelId="{266391FE-ECF2-4CD3-B7A6-74490599E9B9}" srcId="{9EEDF69B-EAE7-43EA-9FE5-E44B62F2125C}" destId="{40BB54C2-790B-48BD-8D5F-73C0079423BE}" srcOrd="9" destOrd="0" parTransId="{60C3C219-4A0F-466F-B14F-81EB5F179511}" sibTransId="{A8F8557B-C9C3-464A-B3A8-F03C31329777}"/>
    <dgm:cxn modelId="{4F33D1FF-2A0C-4AE3-8E27-CBD0E1CF8784}" type="presOf" srcId="{1BA779F4-B1BA-4385-885B-12E153F37CBD}" destId="{246664D5-6696-4B74-9FDB-3C35401E0276}" srcOrd="0" destOrd="0" presId="urn:microsoft.com/office/officeart/2005/8/layout/chevron1"/>
    <dgm:cxn modelId="{3CC31A57-A34C-4787-A1B2-BFCE9A1004DA}" type="presParOf" srcId="{5C4C078F-E333-48AF-AF60-305D3C452E42}" destId="{9193B215-ED8E-4170-A8F3-1650B3683C14}" srcOrd="0" destOrd="0" presId="urn:microsoft.com/office/officeart/2005/8/layout/chevron1"/>
    <dgm:cxn modelId="{3C0475EF-CEC5-4244-972D-426FB21B2A00}" type="presParOf" srcId="{5C4C078F-E333-48AF-AF60-305D3C452E42}" destId="{300D5F6A-D54B-40EA-B3EA-08346D049D74}" srcOrd="1" destOrd="0" presId="urn:microsoft.com/office/officeart/2005/8/layout/chevron1"/>
    <dgm:cxn modelId="{E08EEF71-2096-42AA-83CE-8904FAB697DA}" type="presParOf" srcId="{5C4C078F-E333-48AF-AF60-305D3C452E42}" destId="{EBF0AE45-246A-4EE7-9271-705FC0DEFF33}" srcOrd="2" destOrd="0" presId="urn:microsoft.com/office/officeart/2005/8/layout/chevron1"/>
    <dgm:cxn modelId="{AF401CE1-81F9-40EE-A033-A3E8919C4A20}" type="presParOf" srcId="{5C4C078F-E333-48AF-AF60-305D3C452E42}" destId="{4FDD8E30-AEE7-472B-973B-459AEA239A3F}" srcOrd="3" destOrd="0" presId="urn:microsoft.com/office/officeart/2005/8/layout/chevron1"/>
    <dgm:cxn modelId="{2C316153-B243-4570-8724-23705DFEA557}" type="presParOf" srcId="{5C4C078F-E333-48AF-AF60-305D3C452E42}" destId="{246664D5-6696-4B74-9FDB-3C35401E0276}" srcOrd="4" destOrd="0" presId="urn:microsoft.com/office/officeart/2005/8/layout/chevron1"/>
    <dgm:cxn modelId="{ED257E97-4862-4EC6-AD67-2C75074D8375}" type="presParOf" srcId="{5C4C078F-E333-48AF-AF60-305D3C452E42}" destId="{EA5DBA8A-288A-45BD-95A3-B868DCDF84F4}" srcOrd="5" destOrd="0" presId="urn:microsoft.com/office/officeart/2005/8/layout/chevron1"/>
    <dgm:cxn modelId="{2470CE38-31C8-48B7-8D13-29F1BF9E4961}" type="presParOf" srcId="{5C4C078F-E333-48AF-AF60-305D3C452E42}" destId="{B8F8C6F7-71BC-4E38-A0A7-23B6E06A9C71}" srcOrd="6" destOrd="0" presId="urn:microsoft.com/office/officeart/2005/8/layout/chevron1"/>
    <dgm:cxn modelId="{D45057DB-C99F-4361-ADA9-C7869EC64E50}" type="presParOf" srcId="{5C4C078F-E333-48AF-AF60-305D3C452E42}" destId="{1C215529-FB5B-4931-BB08-C6C71393E3A8}" srcOrd="7" destOrd="0" presId="urn:microsoft.com/office/officeart/2005/8/layout/chevron1"/>
    <dgm:cxn modelId="{E4A0A5C1-8D60-40EC-BAAF-A85114EAC90A}" type="presParOf" srcId="{5C4C078F-E333-48AF-AF60-305D3C452E42}" destId="{40DDB834-B7CC-48B0-A62E-85732CD0FFEC}" srcOrd="8" destOrd="0" presId="urn:microsoft.com/office/officeart/2005/8/layout/chevron1"/>
    <dgm:cxn modelId="{42080B92-8F85-4D02-A4BF-BE3EB5567901}" type="presParOf" srcId="{5C4C078F-E333-48AF-AF60-305D3C452E42}" destId="{577E3A66-1DED-4BAD-966F-38B9631FF797}" srcOrd="9" destOrd="0" presId="urn:microsoft.com/office/officeart/2005/8/layout/chevron1"/>
    <dgm:cxn modelId="{0233AAB3-DC81-4366-A262-CA01C9DA1B16}" type="presParOf" srcId="{5C4C078F-E333-48AF-AF60-305D3C452E42}" destId="{48E84A27-C250-4E13-91F5-184B3E4A8140}" srcOrd="10" destOrd="0" presId="urn:microsoft.com/office/officeart/2005/8/layout/chevron1"/>
    <dgm:cxn modelId="{7C33ECBE-51EA-4D4F-8516-895E22AECCB0}" type="presParOf" srcId="{5C4C078F-E333-48AF-AF60-305D3C452E42}" destId="{3A765E32-2C10-478C-B4D7-F3A7F80DA937}" srcOrd="11" destOrd="0" presId="urn:microsoft.com/office/officeart/2005/8/layout/chevron1"/>
    <dgm:cxn modelId="{6AD36E3F-8F55-4EC9-B3CF-95DA0E746747}" type="presParOf" srcId="{5C4C078F-E333-48AF-AF60-305D3C452E42}" destId="{AD07AF0D-DD88-4C71-AC80-0B418D853150}" srcOrd="12" destOrd="0" presId="urn:microsoft.com/office/officeart/2005/8/layout/chevron1"/>
    <dgm:cxn modelId="{C4C627A0-9DF4-47E1-9D2E-86CFB20F65E6}" type="presParOf" srcId="{5C4C078F-E333-48AF-AF60-305D3C452E42}" destId="{D8F65890-9F3E-43F1-8EF2-F9E4A937F094}" srcOrd="13" destOrd="0" presId="urn:microsoft.com/office/officeart/2005/8/layout/chevron1"/>
    <dgm:cxn modelId="{950EB503-3DB5-40CC-87FE-AE7094BE8DD2}" type="presParOf" srcId="{5C4C078F-E333-48AF-AF60-305D3C452E42}" destId="{BA210C01-3401-4871-BCBA-C28DDC292064}" srcOrd="14" destOrd="0" presId="urn:microsoft.com/office/officeart/2005/8/layout/chevron1"/>
    <dgm:cxn modelId="{F4B343C1-7072-47AB-A333-1FF09CE3D94D}" type="presParOf" srcId="{5C4C078F-E333-48AF-AF60-305D3C452E42}" destId="{AA3BB646-DFE3-4496-86F6-BD3D4C29653C}" srcOrd="15" destOrd="0" presId="urn:microsoft.com/office/officeart/2005/8/layout/chevron1"/>
    <dgm:cxn modelId="{CF20FAD4-BB7A-4C0B-944E-38B6ECDAD684}" type="presParOf" srcId="{5C4C078F-E333-48AF-AF60-305D3C452E42}" destId="{4A811220-9613-46DD-9238-3CAC0BBE8E51}" srcOrd="16" destOrd="0" presId="urn:microsoft.com/office/officeart/2005/8/layout/chevron1"/>
    <dgm:cxn modelId="{08800340-2E47-48D8-870B-AEA78FD127F9}" type="presParOf" srcId="{5C4C078F-E333-48AF-AF60-305D3C452E42}" destId="{7B5BCBBA-F05E-4988-A9CD-A62C1A3AF9D8}" srcOrd="17" destOrd="0" presId="urn:microsoft.com/office/officeart/2005/8/layout/chevron1"/>
    <dgm:cxn modelId="{79AEC154-49DC-4BCD-A3FA-7A086FF64452}" type="presParOf" srcId="{5C4C078F-E333-48AF-AF60-305D3C452E42}" destId="{06F98BF1-1A05-4EC9-9CEE-749D3DA23EF7}" srcOrd="18" destOrd="0" presId="urn:microsoft.com/office/officeart/2005/8/layout/chevron1"/>
    <dgm:cxn modelId="{859C45F1-5BE5-4803-B199-E285707EC845}" type="presParOf" srcId="{5C4C078F-E333-48AF-AF60-305D3C452E42}" destId="{173C5D1D-FAA4-4EC7-BB70-D16A4D6176B2}" srcOrd="19" destOrd="0" presId="urn:microsoft.com/office/officeart/2005/8/layout/chevron1"/>
    <dgm:cxn modelId="{2D79D945-558D-4BC5-871D-1EB53E65BE4C}" type="presParOf" srcId="{5C4C078F-E333-48AF-AF60-305D3C452E42}" destId="{CE4A0BAA-58A6-4267-AEF0-84B353221233}" srcOrd="20" destOrd="0" presId="urn:microsoft.com/office/officeart/2005/8/layout/chevron1"/>
    <dgm:cxn modelId="{5B834782-0103-4FC1-B687-2BDAB07C91BE}" type="presParOf" srcId="{5C4C078F-E333-48AF-AF60-305D3C452E42}" destId="{63396553-FAD3-4036-9B3F-2878C776B302}" srcOrd="21" destOrd="0" presId="urn:microsoft.com/office/officeart/2005/8/layout/chevron1"/>
    <dgm:cxn modelId="{08B01B0D-BCA1-47A3-B8B5-C8F5C84E6B80}" type="presParOf" srcId="{5C4C078F-E333-48AF-AF60-305D3C452E42}" destId="{47618E05-E6F8-4A31-987E-9F1E7D059747}" srcOrd="22" destOrd="0" presId="urn:microsoft.com/office/officeart/2005/8/layout/chevron1"/>
    <dgm:cxn modelId="{83B11958-E889-40EC-BC6B-BD7BDE8971D1}" type="presParOf" srcId="{5C4C078F-E333-48AF-AF60-305D3C452E42}" destId="{CBD72009-2075-44BA-8F7B-3C5576793B72}" srcOrd="23" destOrd="0" presId="urn:microsoft.com/office/officeart/2005/8/layout/chevron1"/>
    <dgm:cxn modelId="{D122FDF7-706B-46A6-81B3-1009D88358C3}" type="presParOf" srcId="{5C4C078F-E333-48AF-AF60-305D3C452E42}" destId="{9CD1AB74-3DCC-4CE3-AA84-B00228BA2FCA}" srcOrd="24" destOrd="0" presId="urn:microsoft.com/office/officeart/2005/8/layout/chevron1"/>
    <dgm:cxn modelId="{B0EA6A4E-0714-41E7-8C7E-E34D429725E4}" type="presParOf" srcId="{5C4C078F-E333-48AF-AF60-305D3C452E42}" destId="{D774D0D4-8E5F-4C8A-A1F6-A0A0358464CD}" srcOrd="25" destOrd="0" presId="urn:microsoft.com/office/officeart/2005/8/layout/chevron1"/>
    <dgm:cxn modelId="{F4BB99BA-323A-4910-AE3F-0D8331EE6E80}" type="presParOf" srcId="{5C4C078F-E333-48AF-AF60-305D3C452E42}" destId="{60388E2C-01CE-42D7-88E5-F51355C01154}" srcOrd="26" destOrd="0" presId="urn:microsoft.com/office/officeart/2005/8/layout/chevron1"/>
    <dgm:cxn modelId="{2CBB125F-CE1A-47C6-8D12-E8D6E0B15261}" type="presParOf" srcId="{5C4C078F-E333-48AF-AF60-305D3C452E42}" destId="{FC14963D-176E-4169-AF95-50770878AB66}" srcOrd="27" destOrd="0" presId="urn:microsoft.com/office/officeart/2005/8/layout/chevron1"/>
    <dgm:cxn modelId="{B716126C-115B-407D-81C8-BB488F49FEBE}" type="presParOf" srcId="{5C4C078F-E333-48AF-AF60-305D3C452E42}" destId="{790644EA-DD73-4575-AD29-16C1BBD5F2EA}" srcOrd="28" destOrd="0" presId="urn:microsoft.com/office/officeart/2005/8/layout/chevron1"/>
    <dgm:cxn modelId="{C2278953-C196-434F-8EE9-311D443CCAB4}" type="presParOf" srcId="{5C4C078F-E333-48AF-AF60-305D3C452E42}" destId="{75EFC1DA-9E6F-4FF7-B564-2BE76CFC59CC}" srcOrd="29" destOrd="0" presId="urn:microsoft.com/office/officeart/2005/8/layout/chevron1"/>
    <dgm:cxn modelId="{DDC26114-C5DF-4B07-A70C-D49098183A21}" type="presParOf" srcId="{5C4C078F-E333-48AF-AF60-305D3C452E42}" destId="{35A78838-7CDE-4D28-984F-218AA4055104}" srcOrd="30" destOrd="0" presId="urn:microsoft.com/office/officeart/2005/8/layout/chevron1"/>
    <dgm:cxn modelId="{511D72D5-5101-411D-9CC6-C5E8598FEF8C}" type="presParOf" srcId="{5C4C078F-E333-48AF-AF60-305D3C452E42}" destId="{DC973E15-2C30-4747-B644-6DFE66F402B0}" srcOrd="31" destOrd="0" presId="urn:microsoft.com/office/officeart/2005/8/layout/chevron1"/>
    <dgm:cxn modelId="{B42EC142-A89A-4399-8036-44075297E888}" type="presParOf" srcId="{5C4C078F-E333-48AF-AF60-305D3C452E42}" destId="{E7576DBE-1575-492D-822B-A039BF09486F}" srcOrd="32" destOrd="0" presId="urn:microsoft.com/office/officeart/2005/8/layout/chevron1"/>
    <dgm:cxn modelId="{CC1BA824-93D7-40B6-B9DB-12D61A6E413E}" type="presParOf" srcId="{5C4C078F-E333-48AF-AF60-305D3C452E42}" destId="{C6C53492-4781-4F5A-9C48-A4F3AF952907}" srcOrd="33" destOrd="0" presId="urn:microsoft.com/office/officeart/2005/8/layout/chevron1"/>
    <dgm:cxn modelId="{2C2AA76B-FB4B-47D2-B628-5888BF9215CD}" type="presParOf" srcId="{5C4C078F-E333-48AF-AF60-305D3C452E42}" destId="{527F46B7-06CB-40E4-9A3A-E8CED9A1DC3F}" srcOrd="34" destOrd="0" presId="urn:microsoft.com/office/officeart/2005/8/layout/chevron1"/>
    <dgm:cxn modelId="{FEC4156B-2318-4D53-BBAE-89922D9FD2E8}" type="presParOf" srcId="{5C4C078F-E333-48AF-AF60-305D3C452E42}" destId="{8EEFBED3-EB26-4D02-BEEA-1275A1C126E7}" srcOrd="35" destOrd="0" presId="urn:microsoft.com/office/officeart/2005/8/layout/chevron1"/>
    <dgm:cxn modelId="{BA6D3E98-A1D7-4D4F-85D9-8851D76EA1F1}" type="presParOf" srcId="{5C4C078F-E333-48AF-AF60-305D3C452E42}" destId="{A97EB035-6D51-42AE-82A8-3945D4BF1B51}" srcOrd="36" destOrd="0" presId="urn:microsoft.com/office/officeart/2005/8/layout/chevron1"/>
    <dgm:cxn modelId="{B7993A5F-6031-42CE-A993-5C6984D0B95E}" type="presParOf" srcId="{5C4C078F-E333-48AF-AF60-305D3C452E42}" destId="{1EB1FDAA-A4D6-4503-B5F0-7671A5CE0ABF}" srcOrd="37" destOrd="0" presId="urn:microsoft.com/office/officeart/2005/8/layout/chevron1"/>
    <dgm:cxn modelId="{7BC79B9F-190E-41F9-9AA2-5D06C1962869}" type="presParOf" srcId="{5C4C078F-E333-48AF-AF60-305D3C452E42}" destId="{06394CC0-1500-4129-9B3B-3532220CC056}" srcOrd="38" destOrd="0" presId="urn:microsoft.com/office/officeart/2005/8/layout/chevron1"/>
    <dgm:cxn modelId="{6B27AC96-0EB5-4B1F-A598-A67E7B4B9665}" type="presParOf" srcId="{5C4C078F-E333-48AF-AF60-305D3C452E42}" destId="{F511D34B-A0A0-4748-B65C-BC932AC9E672}" srcOrd="39" destOrd="0" presId="urn:microsoft.com/office/officeart/2005/8/layout/chevron1"/>
    <dgm:cxn modelId="{F28ECB9E-BC87-4558-8795-423FC6FBEE47}" type="presParOf" srcId="{5C4C078F-E333-48AF-AF60-305D3C452E42}" destId="{A6B65866-8C9E-43B2-AFC8-6B41F6662038}" srcOrd="40" destOrd="0" presId="urn:microsoft.com/office/officeart/2005/8/layout/chevron1"/>
    <dgm:cxn modelId="{3D119184-AFF9-4C5A-9859-9FF846438437}" type="presParOf" srcId="{5C4C078F-E333-48AF-AF60-305D3C452E42}" destId="{4BE5AF60-E3F3-4063-94C3-4257BFD43DCF}" srcOrd="41" destOrd="0" presId="urn:microsoft.com/office/officeart/2005/8/layout/chevron1"/>
    <dgm:cxn modelId="{67FAEFC0-22D3-4595-969E-87B3B06F0EAF}" type="presParOf" srcId="{5C4C078F-E333-48AF-AF60-305D3C452E42}" destId="{EA7B7A05-7DD6-473C-8B92-767012630170}" srcOrd="42" destOrd="0" presId="urn:microsoft.com/office/officeart/2005/8/layout/chevron1"/>
    <dgm:cxn modelId="{5A04D664-4FE4-4666-A8E2-66C1C03A6588}" type="presParOf" srcId="{5C4C078F-E333-48AF-AF60-305D3C452E42}" destId="{C922FF84-AA8D-4CCE-9EF4-4A4536983BB1}" srcOrd="43" destOrd="0" presId="urn:microsoft.com/office/officeart/2005/8/layout/chevron1"/>
    <dgm:cxn modelId="{B0C2E1B5-2E97-48A2-845F-E9877B48E413}" type="presParOf" srcId="{5C4C078F-E333-48AF-AF60-305D3C452E42}" destId="{1CB57771-4FEF-451A-9D68-14DBC3499229}" srcOrd="44" destOrd="0" presId="urn:microsoft.com/office/officeart/2005/8/layout/chevron1"/>
    <dgm:cxn modelId="{DD6512CF-1822-41E6-9BBA-F32FB61B9756}" type="presParOf" srcId="{5C4C078F-E333-48AF-AF60-305D3C452E42}" destId="{6CD672C7-AAB8-4A7E-94D6-1B5B9A099614}" srcOrd="45" destOrd="0" presId="urn:microsoft.com/office/officeart/2005/8/layout/chevron1"/>
    <dgm:cxn modelId="{FB82CA42-205C-4BD6-A03C-9B478D6B1B9F}" type="presParOf" srcId="{5C4C078F-E333-48AF-AF60-305D3C452E42}" destId="{C44191F5-22C9-4572-A391-2114C638C1DC}" srcOrd="46" destOrd="0" presId="urn:microsoft.com/office/officeart/2005/8/layout/chevron1"/>
    <dgm:cxn modelId="{573CCC42-389E-4E07-96A9-9F8D77C15A42}" type="presParOf" srcId="{5C4C078F-E333-48AF-AF60-305D3C452E42}" destId="{211F0AD5-200E-4FC5-BE5F-6210A39DB497}" srcOrd="47" destOrd="0" presId="urn:microsoft.com/office/officeart/2005/8/layout/chevron1"/>
    <dgm:cxn modelId="{9BD587E8-7736-4A9E-A987-15B2364B6A17}" type="presParOf" srcId="{5C4C078F-E333-48AF-AF60-305D3C452E42}" destId="{A83FDFE8-4198-4A75-BE16-18A4543D064B}" srcOrd="48" destOrd="0" presId="urn:microsoft.com/office/officeart/2005/8/layout/chevron1"/>
    <dgm:cxn modelId="{4F329CE7-4FB2-4AAC-9658-22E0AA4AF75E}" type="presParOf" srcId="{5C4C078F-E333-48AF-AF60-305D3C452E42}" destId="{D0E0E6EC-2F44-440B-B5BB-D73D7C7C1BE1}" srcOrd="49" destOrd="0" presId="urn:microsoft.com/office/officeart/2005/8/layout/chevron1"/>
    <dgm:cxn modelId="{76F1B693-F1D3-481D-9451-846DDA7F4CF5}" type="presParOf" srcId="{5C4C078F-E333-48AF-AF60-305D3C452E42}" destId="{76C86FD2-D1AE-485A-9E25-9D62AEDDD763}" srcOrd="50" destOrd="0" presId="urn:microsoft.com/office/officeart/2005/8/layout/chevron1"/>
    <dgm:cxn modelId="{07EA74F7-16BA-4588-B62D-3A7D2A05DD44}" type="presParOf" srcId="{5C4C078F-E333-48AF-AF60-305D3C452E42}" destId="{F6E47224-CC1D-4BEF-B0F8-80AF0717D5CB}" srcOrd="51" destOrd="0" presId="urn:microsoft.com/office/officeart/2005/8/layout/chevron1"/>
    <dgm:cxn modelId="{D310C727-36B3-4093-9626-CEE57C148C40}" type="presParOf" srcId="{5C4C078F-E333-48AF-AF60-305D3C452E42}" destId="{17207A9C-CC63-461C-BEC1-F62FCE8761F2}" srcOrd="52" destOrd="0" presId="urn:microsoft.com/office/officeart/2005/8/layout/chevron1"/>
    <dgm:cxn modelId="{0DE98618-227D-4647-9110-292D62FE54E1}" type="presParOf" srcId="{5C4C078F-E333-48AF-AF60-305D3C452E42}" destId="{D95F8380-4B84-4F57-AD58-0CEC62086FBF}" srcOrd="53" destOrd="0" presId="urn:microsoft.com/office/officeart/2005/8/layout/chevron1"/>
    <dgm:cxn modelId="{C15C75E6-9797-4DF6-BC34-51E8F3400852}" type="presParOf" srcId="{5C4C078F-E333-48AF-AF60-305D3C452E42}" destId="{43240C97-C016-49B9-9100-3FDBCA8AE52B}" srcOrd="54" destOrd="0" presId="urn:microsoft.com/office/officeart/2005/8/layout/chevron1"/>
    <dgm:cxn modelId="{4BC3586B-29FF-4ABD-8430-6E0B117669EB}" type="presParOf" srcId="{5C4C078F-E333-48AF-AF60-305D3C452E42}" destId="{B00D4602-AC91-4CC0-8B5D-39F6D8EAECDC}" srcOrd="55" destOrd="0" presId="urn:microsoft.com/office/officeart/2005/8/layout/chevron1"/>
    <dgm:cxn modelId="{B4FE3AE8-5622-4901-9FE2-6FB343603C0F}" type="presParOf" srcId="{5C4C078F-E333-48AF-AF60-305D3C452E42}" destId="{D354D2C8-10B0-43BC-9BD4-B843CDF26C61}" srcOrd="56" destOrd="0" presId="urn:microsoft.com/office/officeart/2005/8/layout/chevron1"/>
    <dgm:cxn modelId="{10DAA00D-EE81-414C-8850-74F84B91EEA4}" type="presParOf" srcId="{5C4C078F-E333-48AF-AF60-305D3C452E42}" destId="{286CFCC9-D8AD-4FB2-8A0A-DBCC02B71DFD}" srcOrd="57" destOrd="0" presId="urn:microsoft.com/office/officeart/2005/8/layout/chevron1"/>
    <dgm:cxn modelId="{3EA67DF3-B965-4641-AFCD-FACD26365C60}" type="presParOf" srcId="{5C4C078F-E333-48AF-AF60-305D3C452E42}" destId="{FC646298-79C4-4E99-A842-43371099B22C}" srcOrd="58" destOrd="0" presId="urn:microsoft.com/office/officeart/2005/8/layout/chevron1"/>
    <dgm:cxn modelId="{FFC30584-BE0C-4D55-BCC7-AF892383D0D4}" type="presParOf" srcId="{5C4C078F-E333-48AF-AF60-305D3C452E42}" destId="{3F5F3824-2391-4510-874A-E148890EB5AD}" srcOrd="59" destOrd="0" presId="urn:microsoft.com/office/officeart/2005/8/layout/chevron1"/>
    <dgm:cxn modelId="{A490F6ED-452C-41C5-9AD6-5D794725113F}" type="presParOf" srcId="{5C4C078F-E333-48AF-AF60-305D3C452E42}" destId="{B5CA9850-4B65-4C7B-A3F3-BB664B66F8D7}" srcOrd="60" destOrd="0" presId="urn:microsoft.com/office/officeart/2005/8/layout/chevron1"/>
    <dgm:cxn modelId="{AC2C15DB-E653-4747-9D56-D50D77E2D676}" type="presParOf" srcId="{5C4C078F-E333-48AF-AF60-305D3C452E42}" destId="{B575CF5A-D36A-455C-9F53-C6A936F68666}" srcOrd="61" destOrd="0" presId="urn:microsoft.com/office/officeart/2005/8/layout/chevron1"/>
    <dgm:cxn modelId="{291ECF28-76C7-4029-A250-E4B65A792722}" type="presParOf" srcId="{5C4C078F-E333-48AF-AF60-305D3C452E42}" destId="{8B1633BC-F503-414A-91F4-9DCCD18ACCDF}" srcOrd="62" destOrd="0" presId="urn:microsoft.com/office/officeart/2005/8/layout/chevron1"/>
    <dgm:cxn modelId="{72849508-6397-474B-A46F-48F7F3B4D835}" type="presParOf" srcId="{5C4C078F-E333-48AF-AF60-305D3C452E42}" destId="{28ACCD7C-3FDB-4AA3-9C5A-5503A08AC83E}" srcOrd="63" destOrd="0" presId="urn:microsoft.com/office/officeart/2005/8/layout/chevron1"/>
    <dgm:cxn modelId="{F7B3B725-E8AF-497C-8DB2-C739C2543B05}" type="presParOf" srcId="{5C4C078F-E333-48AF-AF60-305D3C452E42}" destId="{9C4C7484-0853-4316-94F6-5239397AE84C}" srcOrd="64" destOrd="0" presId="urn:microsoft.com/office/officeart/2005/8/layout/chevron1"/>
    <dgm:cxn modelId="{19113644-16DD-4B90-A22F-C0B027106361}" type="presParOf" srcId="{5C4C078F-E333-48AF-AF60-305D3C452E42}" destId="{E08E4B99-37C9-4965-9F1F-0AA04F27FCE7}" srcOrd="65" destOrd="0" presId="urn:microsoft.com/office/officeart/2005/8/layout/chevron1"/>
    <dgm:cxn modelId="{FD8BB4DF-C04B-4005-8B31-CE5D47E476F2}" type="presParOf" srcId="{5C4C078F-E333-48AF-AF60-305D3C452E42}" destId="{331A05F2-9216-4D27-881C-0BFFA4B3685C}" srcOrd="66" destOrd="0" presId="urn:microsoft.com/office/officeart/2005/8/layout/chevron1"/>
    <dgm:cxn modelId="{8F96A69C-A9C0-4C41-9F72-03572CDABE60}" type="presParOf" srcId="{5C4C078F-E333-48AF-AF60-305D3C452E42}" destId="{B4FBC5BA-F10E-4741-92AA-9C7A78EB40EF}" srcOrd="67" destOrd="0" presId="urn:microsoft.com/office/officeart/2005/8/layout/chevron1"/>
    <dgm:cxn modelId="{274E0AA3-5598-41B5-AA12-2CAAE1E629FB}" type="presParOf" srcId="{5C4C078F-E333-48AF-AF60-305D3C452E42}" destId="{A464FBCC-2A66-4B52-A178-041904C281EB}" srcOrd="68" destOrd="0" presId="urn:microsoft.com/office/officeart/2005/8/layout/chevron1"/>
    <dgm:cxn modelId="{6B75012E-F7AB-4FC9-A684-3A8FB71A30A3}" type="presParOf" srcId="{5C4C078F-E333-48AF-AF60-305D3C452E42}" destId="{B7670F4C-B5EF-4C80-87A5-C0C159F09956}" srcOrd="69" destOrd="0" presId="urn:microsoft.com/office/officeart/2005/8/layout/chevron1"/>
    <dgm:cxn modelId="{942ED415-C0B9-4DCF-AA48-7C717534977D}" type="presParOf" srcId="{5C4C078F-E333-48AF-AF60-305D3C452E42}" destId="{2DFCD51C-1FEF-4E1B-AF79-10AB58B23C49}" srcOrd="70" destOrd="0" presId="urn:microsoft.com/office/officeart/2005/8/layout/chevron1"/>
    <dgm:cxn modelId="{FCD4CF68-96D2-4ED0-A348-5EBD2842D150}" type="presParOf" srcId="{5C4C078F-E333-48AF-AF60-305D3C452E42}" destId="{54228EA1-3DD8-4716-9E2E-B90A00E96E3A}" srcOrd="71" destOrd="0" presId="urn:microsoft.com/office/officeart/2005/8/layout/chevron1"/>
    <dgm:cxn modelId="{59C4FE06-F645-474A-ADCB-2A2EE51B5C38}" type="presParOf" srcId="{5C4C078F-E333-48AF-AF60-305D3C452E42}" destId="{CDFDC983-62AC-44A3-8E75-0C5F458B750D}" srcOrd="72" destOrd="0" presId="urn:microsoft.com/office/officeart/2005/8/layout/chevron1"/>
    <dgm:cxn modelId="{FE31CFA3-E9E8-4259-8B94-29AFBFD916DD}" type="presParOf" srcId="{5C4C078F-E333-48AF-AF60-305D3C452E42}" destId="{D32FDED8-D012-4FAE-883F-981102023103}" srcOrd="73" destOrd="0" presId="urn:microsoft.com/office/officeart/2005/8/layout/chevron1"/>
    <dgm:cxn modelId="{5CC2BEE5-5814-4066-9845-C124413C3AE1}" type="presParOf" srcId="{5C4C078F-E333-48AF-AF60-305D3C452E42}" destId="{6E02BB8C-C1CD-4144-BC69-E2DF3D78281A}" srcOrd="74" destOrd="0" presId="urn:microsoft.com/office/officeart/2005/8/layout/chevron1"/>
    <dgm:cxn modelId="{32700075-18C2-46E0-854A-4721AEE9200D}" type="presParOf" srcId="{5C4C078F-E333-48AF-AF60-305D3C452E42}" destId="{FADEFBD2-B8CB-459C-B4F4-0E9555499CC1}" srcOrd="75" destOrd="0" presId="urn:microsoft.com/office/officeart/2005/8/layout/chevron1"/>
    <dgm:cxn modelId="{5CE896A4-0C7F-461D-8AE5-C15152E56BC1}" type="presParOf" srcId="{5C4C078F-E333-48AF-AF60-305D3C452E42}" destId="{281D2C01-A7F2-4249-9C15-722A9B85840B}" srcOrd="76" destOrd="0" presId="urn:microsoft.com/office/officeart/2005/8/layout/chevron1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193B215-ED8E-4170-A8F3-1650B3683C14}">
      <dsp:nvSpPr>
        <dsp:cNvPr id="0" name=""/>
        <dsp:cNvSpPr/>
      </dsp:nvSpPr>
      <dsp:spPr>
        <a:xfrm>
          <a:off x="10686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34915" y="100926"/>
        <a:ext cx="372688" cy="248458"/>
      </dsp:txXfrm>
    </dsp:sp>
    <dsp:sp modelId="{EBF0AE45-246A-4EE7-9271-705FC0DEFF33}">
      <dsp:nvSpPr>
        <dsp:cNvPr id="0" name=""/>
        <dsp:cNvSpPr/>
      </dsp:nvSpPr>
      <dsp:spPr>
        <a:xfrm>
          <a:off x="569718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>
            <a:solidFill>
              <a:srgbClr val="FF0000"/>
            </a:solidFill>
          </a:endParaRPr>
        </a:p>
      </dsp:txBody>
      <dsp:txXfrm>
        <a:off x="693947" y="100926"/>
        <a:ext cx="372688" cy="248458"/>
      </dsp:txXfrm>
    </dsp:sp>
    <dsp:sp modelId="{246664D5-6696-4B74-9FDB-3C35401E0276}">
      <dsp:nvSpPr>
        <dsp:cNvPr id="0" name=""/>
        <dsp:cNvSpPr/>
      </dsp:nvSpPr>
      <dsp:spPr>
        <a:xfrm>
          <a:off x="1128750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252979" y="100926"/>
        <a:ext cx="372688" cy="248458"/>
      </dsp:txXfrm>
    </dsp:sp>
    <dsp:sp modelId="{B8F8C6F7-71BC-4E38-A0A7-23B6E06A9C71}">
      <dsp:nvSpPr>
        <dsp:cNvPr id="0" name=""/>
        <dsp:cNvSpPr/>
      </dsp:nvSpPr>
      <dsp:spPr>
        <a:xfrm>
          <a:off x="1687781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812010" y="100926"/>
        <a:ext cx="372688" cy="248458"/>
      </dsp:txXfrm>
    </dsp:sp>
    <dsp:sp modelId="{40DDB834-B7CC-48B0-A62E-85732CD0FFEC}">
      <dsp:nvSpPr>
        <dsp:cNvPr id="0" name=""/>
        <dsp:cNvSpPr/>
      </dsp:nvSpPr>
      <dsp:spPr>
        <a:xfrm>
          <a:off x="2246813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2371042" y="100926"/>
        <a:ext cx="372688" cy="248458"/>
      </dsp:txXfrm>
    </dsp:sp>
    <dsp:sp modelId="{48E84A27-C250-4E13-91F5-184B3E4A8140}">
      <dsp:nvSpPr>
        <dsp:cNvPr id="0" name=""/>
        <dsp:cNvSpPr/>
      </dsp:nvSpPr>
      <dsp:spPr>
        <a:xfrm>
          <a:off x="2805845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2930074" y="100926"/>
        <a:ext cx="372688" cy="248458"/>
      </dsp:txXfrm>
    </dsp:sp>
    <dsp:sp modelId="{AD07AF0D-DD88-4C71-AC80-0B418D853150}">
      <dsp:nvSpPr>
        <dsp:cNvPr id="0" name=""/>
        <dsp:cNvSpPr/>
      </dsp:nvSpPr>
      <dsp:spPr>
        <a:xfrm>
          <a:off x="3364877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3489106" y="100926"/>
        <a:ext cx="372688" cy="248458"/>
      </dsp:txXfrm>
    </dsp:sp>
    <dsp:sp modelId="{BA210C01-3401-4871-BCBA-C28DDC292064}">
      <dsp:nvSpPr>
        <dsp:cNvPr id="0" name=""/>
        <dsp:cNvSpPr/>
      </dsp:nvSpPr>
      <dsp:spPr>
        <a:xfrm>
          <a:off x="3923909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4048138" y="100926"/>
        <a:ext cx="372688" cy="248458"/>
      </dsp:txXfrm>
    </dsp:sp>
    <dsp:sp modelId="{4A811220-9613-46DD-9238-3CAC0BBE8E51}">
      <dsp:nvSpPr>
        <dsp:cNvPr id="0" name=""/>
        <dsp:cNvSpPr/>
      </dsp:nvSpPr>
      <dsp:spPr>
        <a:xfrm>
          <a:off x="4482940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4607169" y="100926"/>
        <a:ext cx="372688" cy="248458"/>
      </dsp:txXfrm>
    </dsp:sp>
    <dsp:sp modelId="{06F98BF1-1A05-4EC9-9CEE-749D3DA23EF7}">
      <dsp:nvSpPr>
        <dsp:cNvPr id="0" name=""/>
        <dsp:cNvSpPr/>
      </dsp:nvSpPr>
      <dsp:spPr>
        <a:xfrm>
          <a:off x="5041972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5166201" y="100926"/>
        <a:ext cx="372688" cy="248458"/>
      </dsp:txXfrm>
    </dsp:sp>
    <dsp:sp modelId="{CE4A0BAA-58A6-4267-AEF0-84B353221233}">
      <dsp:nvSpPr>
        <dsp:cNvPr id="0" name=""/>
        <dsp:cNvSpPr/>
      </dsp:nvSpPr>
      <dsp:spPr>
        <a:xfrm>
          <a:off x="5601004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5725233" y="100926"/>
        <a:ext cx="372688" cy="248458"/>
      </dsp:txXfrm>
    </dsp:sp>
    <dsp:sp modelId="{47618E05-E6F8-4A31-987E-9F1E7D059747}">
      <dsp:nvSpPr>
        <dsp:cNvPr id="0" name=""/>
        <dsp:cNvSpPr/>
      </dsp:nvSpPr>
      <dsp:spPr>
        <a:xfrm>
          <a:off x="6160036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6284265" y="100926"/>
        <a:ext cx="372688" cy="248458"/>
      </dsp:txXfrm>
    </dsp:sp>
    <dsp:sp modelId="{9CD1AB74-3DCC-4CE3-AA84-B00228BA2FCA}">
      <dsp:nvSpPr>
        <dsp:cNvPr id="0" name=""/>
        <dsp:cNvSpPr/>
      </dsp:nvSpPr>
      <dsp:spPr>
        <a:xfrm>
          <a:off x="6719068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6843297" y="100926"/>
        <a:ext cx="372688" cy="248458"/>
      </dsp:txXfrm>
    </dsp:sp>
    <dsp:sp modelId="{60388E2C-01CE-42D7-88E5-F51355C01154}">
      <dsp:nvSpPr>
        <dsp:cNvPr id="0" name=""/>
        <dsp:cNvSpPr/>
      </dsp:nvSpPr>
      <dsp:spPr>
        <a:xfrm>
          <a:off x="7278099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7402328" y="100926"/>
        <a:ext cx="372688" cy="248458"/>
      </dsp:txXfrm>
    </dsp:sp>
    <dsp:sp modelId="{790644EA-DD73-4575-AD29-16C1BBD5F2EA}">
      <dsp:nvSpPr>
        <dsp:cNvPr id="0" name=""/>
        <dsp:cNvSpPr/>
      </dsp:nvSpPr>
      <dsp:spPr>
        <a:xfrm>
          <a:off x="7837131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7961360" y="100926"/>
        <a:ext cx="372688" cy="248458"/>
      </dsp:txXfrm>
    </dsp:sp>
    <dsp:sp modelId="{35A78838-7CDE-4D28-984F-218AA4055104}">
      <dsp:nvSpPr>
        <dsp:cNvPr id="0" name=""/>
        <dsp:cNvSpPr/>
      </dsp:nvSpPr>
      <dsp:spPr>
        <a:xfrm>
          <a:off x="8396163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8520392" y="100926"/>
        <a:ext cx="372688" cy="248458"/>
      </dsp:txXfrm>
    </dsp:sp>
    <dsp:sp modelId="{E7576DBE-1575-492D-822B-A039BF09486F}">
      <dsp:nvSpPr>
        <dsp:cNvPr id="0" name=""/>
        <dsp:cNvSpPr/>
      </dsp:nvSpPr>
      <dsp:spPr>
        <a:xfrm>
          <a:off x="8955195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9079424" y="100926"/>
        <a:ext cx="372688" cy="248458"/>
      </dsp:txXfrm>
    </dsp:sp>
    <dsp:sp modelId="{527F46B7-06CB-40E4-9A3A-E8CED9A1DC3F}">
      <dsp:nvSpPr>
        <dsp:cNvPr id="0" name=""/>
        <dsp:cNvSpPr/>
      </dsp:nvSpPr>
      <dsp:spPr>
        <a:xfrm>
          <a:off x="9514227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9638456" y="100926"/>
        <a:ext cx="372688" cy="248458"/>
      </dsp:txXfrm>
    </dsp:sp>
    <dsp:sp modelId="{A97EB035-6D51-42AE-82A8-3945D4BF1B51}">
      <dsp:nvSpPr>
        <dsp:cNvPr id="0" name=""/>
        <dsp:cNvSpPr/>
      </dsp:nvSpPr>
      <dsp:spPr>
        <a:xfrm>
          <a:off x="10073258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0197487" y="100926"/>
        <a:ext cx="372688" cy="248458"/>
      </dsp:txXfrm>
    </dsp:sp>
    <dsp:sp modelId="{06394CC0-1500-4129-9B3B-3532220CC056}">
      <dsp:nvSpPr>
        <dsp:cNvPr id="0" name=""/>
        <dsp:cNvSpPr/>
      </dsp:nvSpPr>
      <dsp:spPr>
        <a:xfrm>
          <a:off x="10632290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0756519" y="100926"/>
        <a:ext cx="372688" cy="248458"/>
      </dsp:txXfrm>
    </dsp:sp>
    <dsp:sp modelId="{A6B65866-8C9E-43B2-AFC8-6B41F6662038}">
      <dsp:nvSpPr>
        <dsp:cNvPr id="0" name=""/>
        <dsp:cNvSpPr/>
      </dsp:nvSpPr>
      <dsp:spPr>
        <a:xfrm>
          <a:off x="11191322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1315551" y="100926"/>
        <a:ext cx="372688" cy="248458"/>
      </dsp:txXfrm>
    </dsp:sp>
    <dsp:sp modelId="{EA7B7A05-7DD6-473C-8B92-767012630170}">
      <dsp:nvSpPr>
        <dsp:cNvPr id="0" name=""/>
        <dsp:cNvSpPr/>
      </dsp:nvSpPr>
      <dsp:spPr>
        <a:xfrm>
          <a:off x="11750354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1874583" y="100926"/>
        <a:ext cx="372688" cy="248458"/>
      </dsp:txXfrm>
    </dsp:sp>
    <dsp:sp modelId="{1CB57771-4FEF-451A-9D68-14DBC3499229}">
      <dsp:nvSpPr>
        <dsp:cNvPr id="0" name=""/>
        <dsp:cNvSpPr/>
      </dsp:nvSpPr>
      <dsp:spPr>
        <a:xfrm>
          <a:off x="12309386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2433615" y="100926"/>
        <a:ext cx="372688" cy="248458"/>
      </dsp:txXfrm>
    </dsp:sp>
    <dsp:sp modelId="{C44191F5-22C9-4572-A391-2114C638C1DC}">
      <dsp:nvSpPr>
        <dsp:cNvPr id="0" name=""/>
        <dsp:cNvSpPr/>
      </dsp:nvSpPr>
      <dsp:spPr>
        <a:xfrm>
          <a:off x="12868418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2992647" y="100926"/>
        <a:ext cx="372688" cy="248458"/>
      </dsp:txXfrm>
    </dsp:sp>
    <dsp:sp modelId="{A83FDFE8-4198-4A75-BE16-18A4543D064B}">
      <dsp:nvSpPr>
        <dsp:cNvPr id="0" name=""/>
        <dsp:cNvSpPr/>
      </dsp:nvSpPr>
      <dsp:spPr>
        <a:xfrm>
          <a:off x="13427449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3551678" y="100926"/>
        <a:ext cx="372688" cy="248458"/>
      </dsp:txXfrm>
    </dsp:sp>
    <dsp:sp modelId="{76C86FD2-D1AE-485A-9E25-9D62AEDDD763}">
      <dsp:nvSpPr>
        <dsp:cNvPr id="0" name=""/>
        <dsp:cNvSpPr/>
      </dsp:nvSpPr>
      <dsp:spPr>
        <a:xfrm>
          <a:off x="13986481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4110710" y="100926"/>
        <a:ext cx="372688" cy="248458"/>
      </dsp:txXfrm>
    </dsp:sp>
    <dsp:sp modelId="{17207A9C-CC63-461C-BEC1-F62FCE8761F2}">
      <dsp:nvSpPr>
        <dsp:cNvPr id="0" name=""/>
        <dsp:cNvSpPr/>
      </dsp:nvSpPr>
      <dsp:spPr>
        <a:xfrm>
          <a:off x="14545513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4669742" y="100926"/>
        <a:ext cx="372688" cy="248458"/>
      </dsp:txXfrm>
    </dsp:sp>
    <dsp:sp modelId="{43240C97-C016-49B9-9100-3FDBCA8AE52B}">
      <dsp:nvSpPr>
        <dsp:cNvPr id="0" name=""/>
        <dsp:cNvSpPr/>
      </dsp:nvSpPr>
      <dsp:spPr>
        <a:xfrm>
          <a:off x="15104545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5228774" y="100926"/>
        <a:ext cx="372688" cy="248458"/>
      </dsp:txXfrm>
    </dsp:sp>
    <dsp:sp modelId="{D354D2C8-10B0-43BC-9BD4-B843CDF26C61}">
      <dsp:nvSpPr>
        <dsp:cNvPr id="0" name=""/>
        <dsp:cNvSpPr/>
      </dsp:nvSpPr>
      <dsp:spPr>
        <a:xfrm>
          <a:off x="15663577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5787806" y="100926"/>
        <a:ext cx="372688" cy="248458"/>
      </dsp:txXfrm>
    </dsp:sp>
    <dsp:sp modelId="{FC646298-79C4-4E99-A842-43371099B22C}">
      <dsp:nvSpPr>
        <dsp:cNvPr id="0" name=""/>
        <dsp:cNvSpPr/>
      </dsp:nvSpPr>
      <dsp:spPr>
        <a:xfrm>
          <a:off x="16222608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6346837" y="100926"/>
        <a:ext cx="372688" cy="248458"/>
      </dsp:txXfrm>
    </dsp:sp>
    <dsp:sp modelId="{B5CA9850-4B65-4C7B-A3F3-BB664B66F8D7}">
      <dsp:nvSpPr>
        <dsp:cNvPr id="0" name=""/>
        <dsp:cNvSpPr/>
      </dsp:nvSpPr>
      <dsp:spPr>
        <a:xfrm>
          <a:off x="16781640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6905869" y="100926"/>
        <a:ext cx="372688" cy="248458"/>
      </dsp:txXfrm>
    </dsp:sp>
    <dsp:sp modelId="{8B1633BC-F503-414A-91F4-9DCCD18ACCDF}">
      <dsp:nvSpPr>
        <dsp:cNvPr id="0" name=""/>
        <dsp:cNvSpPr/>
      </dsp:nvSpPr>
      <dsp:spPr>
        <a:xfrm>
          <a:off x="17340672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7464901" y="100926"/>
        <a:ext cx="372688" cy="248458"/>
      </dsp:txXfrm>
    </dsp:sp>
    <dsp:sp modelId="{9C4C7484-0853-4316-94F6-5239397AE84C}">
      <dsp:nvSpPr>
        <dsp:cNvPr id="0" name=""/>
        <dsp:cNvSpPr/>
      </dsp:nvSpPr>
      <dsp:spPr>
        <a:xfrm>
          <a:off x="17899704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8023933" y="100926"/>
        <a:ext cx="372688" cy="248458"/>
      </dsp:txXfrm>
    </dsp:sp>
    <dsp:sp modelId="{331A05F2-9216-4D27-881C-0BFFA4B3685C}">
      <dsp:nvSpPr>
        <dsp:cNvPr id="0" name=""/>
        <dsp:cNvSpPr/>
      </dsp:nvSpPr>
      <dsp:spPr>
        <a:xfrm>
          <a:off x="18458736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8582965" y="100926"/>
        <a:ext cx="372688" cy="248458"/>
      </dsp:txXfrm>
    </dsp:sp>
    <dsp:sp modelId="{A464FBCC-2A66-4B52-A178-041904C281EB}">
      <dsp:nvSpPr>
        <dsp:cNvPr id="0" name=""/>
        <dsp:cNvSpPr/>
      </dsp:nvSpPr>
      <dsp:spPr>
        <a:xfrm>
          <a:off x="19017767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9141996" y="100926"/>
        <a:ext cx="372688" cy="248458"/>
      </dsp:txXfrm>
    </dsp:sp>
    <dsp:sp modelId="{2DFCD51C-1FEF-4E1B-AF79-10AB58B23C49}">
      <dsp:nvSpPr>
        <dsp:cNvPr id="0" name=""/>
        <dsp:cNvSpPr/>
      </dsp:nvSpPr>
      <dsp:spPr>
        <a:xfrm>
          <a:off x="19576799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19701028" y="100926"/>
        <a:ext cx="372688" cy="248458"/>
      </dsp:txXfrm>
    </dsp:sp>
    <dsp:sp modelId="{CDFDC983-62AC-44A3-8E75-0C5F458B750D}">
      <dsp:nvSpPr>
        <dsp:cNvPr id="0" name=""/>
        <dsp:cNvSpPr/>
      </dsp:nvSpPr>
      <dsp:spPr>
        <a:xfrm>
          <a:off x="20135831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20260060" y="100926"/>
        <a:ext cx="372688" cy="248458"/>
      </dsp:txXfrm>
    </dsp:sp>
    <dsp:sp modelId="{6E02BB8C-C1CD-4144-BC69-E2DF3D78281A}">
      <dsp:nvSpPr>
        <dsp:cNvPr id="0" name=""/>
        <dsp:cNvSpPr/>
      </dsp:nvSpPr>
      <dsp:spPr>
        <a:xfrm>
          <a:off x="20694863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20819092" y="100926"/>
        <a:ext cx="372688" cy="248458"/>
      </dsp:txXfrm>
    </dsp:sp>
    <dsp:sp modelId="{281D2C01-A7F2-4249-9C15-722A9B85840B}">
      <dsp:nvSpPr>
        <dsp:cNvPr id="0" name=""/>
        <dsp:cNvSpPr/>
      </dsp:nvSpPr>
      <dsp:spPr>
        <a:xfrm>
          <a:off x="21253895" y="100926"/>
          <a:ext cx="621146" cy="248458"/>
        </a:xfrm>
        <a:prstGeom prst="chevron">
          <a:avLst/>
        </a:prstGeom>
        <a:solidFill>
          <a:srgbClr val="FFC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6007" tIns="18669" rIns="18669" bIns="18669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1400" kern="1200"/>
        </a:p>
      </dsp:txBody>
      <dsp:txXfrm>
        <a:off x="21378124" y="100926"/>
        <a:ext cx="372688" cy="24845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hevron1">
  <dgm:title val=""/>
  <dgm:desc val=""/>
  <dgm:catLst>
    <dgm:cat type="process" pri="9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hoose name="Name4">
      <dgm:if name="Name5" axis="des" func="maxDepth" op="gte" val="2">
        <dgm:constrLst>
          <dgm:constr type="h" for="ch" forName="composite" refType="h"/>
          <dgm:constr type="w" for="ch" forName="composite" refType="w"/>
          <dgm:constr type="w" for="des" forName="parTx"/>
          <dgm:constr type="h" for="des" forName="parTx" op="equ"/>
          <dgm:constr type="w" for="des" forName="desTx"/>
          <dgm:constr type="h" for="des" forName="desTx" op="equ"/>
          <dgm:constr type="primFontSz" for="des" forName="parTx" val="65"/>
          <dgm:constr type="secFontSz" for="des" forName="desTx" refType="primFontSz" refFor="des" refForName="parTx" op="equ"/>
          <dgm:constr type="h" for="des" forName="parTx" refType="primFontSz" refFor="des" refForName="parTx" fact="1.5"/>
          <dgm:constr type="h" for="des" forName="desTx" refType="primFontSz" refFor="des" refForName="parTx" fact="0.5"/>
          <dgm:constr type="w" for="ch" forName="space" op="equ" val="-6"/>
        </dgm:constrLst>
        <dgm:ruleLst>
          <dgm:rule type="w" for="ch" forName="composite" val="0" fact="NaN" max="NaN"/>
          <dgm:rule type="primFontSz" for="des" forName="parTx" val="5" fact="NaN" max="NaN"/>
        </dgm:ruleLst>
        <dgm:forEach name="Name6" axis="ch" ptType="node"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hoose name="Name7">
              <dgm:if name="Name8" func="var" arg="dir" op="equ" val="norm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if>
              <dgm:else name="Name9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 refType="w" fact="0.2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else>
            </dgm:choose>
            <dgm:ruleLst>
              <dgm:rule type="h" val="INF" fact="NaN" max="NaN"/>
            </dgm:ruleLst>
            <dgm:layoutNode name="parTx">
              <dgm:varLst>
                <dgm:chMax val="0"/>
                <dgm:chPref val="0"/>
                <dgm:bulletEnabled val="1"/>
              </dgm:varLst>
              <dgm:alg type="tx"/>
              <dgm:choose name="Name10">
                <dgm:if name="Name11" func="var" arg="dir" op="equ" val="norm">
                  <dgm:shape xmlns:r="http://schemas.openxmlformats.org/officeDocument/2006/relationships" type="chevron" r:blip="">
                    <dgm:adjLst/>
                  </dgm:shape>
                </dgm:if>
                <dgm:else name="Name12">
                  <dgm:shape xmlns:r="http://schemas.openxmlformats.org/officeDocument/2006/relationships" rot="180" type="chevron" r:blip="">
                    <dgm:adjLst/>
                  </dgm:shape>
                </dgm:else>
              </dgm:choose>
              <dgm:presOf axis="self" ptType="node"/>
              <dgm:choose name="Name13">
                <dgm:if name="Name14" func="var" arg="dir" op="equ" val="norm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315"/>
                    <dgm:constr type="rMarg" refType="primFontSz" fact="0.105"/>
                  </dgm:constrLst>
                </dgm:if>
                <dgm:else name="Name15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105"/>
                    <dgm:constr type="rMarg" refType="primFontSz" fact="0.315"/>
                  </dgm:constrLst>
                </dgm:else>
              </dgm:choose>
              <dgm:ruleLst>
                <dgm:rule type="h" val="INF" fact="NaN" max="NaN"/>
              </dgm:ruleLst>
            </dgm:layoutNode>
            <dgm:layoutNode name="desTx" styleLbl="revTx">
              <dgm:varLst>
                <dgm:bulletEnabled val="1"/>
              </dgm:varLst>
              <dgm:alg type="tx">
                <dgm:param type="stBulletLvl" val="1"/>
              </dgm:alg>
              <dgm:choose name="Name16">
                <dgm:if name="Name17" axis="ch" ptType="node" func="cnt" op="gte" val="1">
                  <dgm:shape xmlns:r="http://schemas.openxmlformats.org/officeDocument/2006/relationships" type="rect" r:blip="">
                    <dgm:adjLst/>
                  </dgm:shape>
                </dgm:if>
                <dgm:else name="Name18">
                  <dgm:shape xmlns:r="http://schemas.openxmlformats.org/officeDocument/2006/relationships" type="rect" r:blip="" hideGeom="1">
                    <dgm:adjLst/>
                  </dgm:shape>
                </dgm:else>
              </dgm:choose>
              <dgm:presOf axis="des" ptType="node"/>
              <dgm:constrLst>
                <dgm:constr type="secFontSz" val="65"/>
                <dgm:constr type="primFontSz" refType="secFontSz"/>
                <dgm:constr type="h"/>
                <dgm:constr type="tMarg"/>
                <dgm:constr type="bMarg"/>
                <dgm:constr type="rMarg"/>
                <dgm:constr type="lMarg"/>
              </dgm:constrLst>
              <dgm:ruleLst>
                <dgm:rule type="h" val="INF" fact="NaN" max="NaN"/>
              </dgm:ruleLst>
            </dgm:layoutNode>
          </dgm:layoutNode>
          <dgm:forEach name="Name19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if>
      <dgm:else name="Name20">
        <dgm:constrLst>
          <dgm:constr type="w" for="ch" forName="parTxOnly" refType="w"/>
          <dgm:constr type="h" for="des" forName="parTxOnly" op="equ"/>
          <dgm:constr type="primFontSz" for="des" forName="parTxOnly" op="equ" val="65"/>
          <dgm:constr type="w" for="ch" forName="parTxOnlySpace" refType="w" refFor="ch" refForName="parTxOnly" fact="-0.1"/>
        </dgm:constrLst>
        <dgm:ruleLst/>
        <dgm:forEach name="Name21" axis="ch" ptType="node">
          <dgm:layoutNode name="parTxOnly">
            <dgm:varLst>
              <dgm:chMax val="0"/>
              <dgm:chPref val="0"/>
              <dgm:bulletEnabled val="1"/>
            </dgm:varLst>
            <dgm:alg type="tx"/>
            <dgm:choose name="Name22">
              <dgm:if name="Name23" func="var" arg="dir" op="equ" val="norm">
                <dgm:shape xmlns:r="http://schemas.openxmlformats.org/officeDocument/2006/relationships" type="chevron" r:blip="">
                  <dgm:adjLst/>
                </dgm:shape>
              </dgm:if>
              <dgm:else name="Name24">
                <dgm:shape xmlns:r="http://schemas.openxmlformats.org/officeDocument/2006/relationships" rot="180" type="chevron" r:blip="">
                  <dgm:adjLst/>
                </dgm:shape>
              </dgm:else>
            </dgm:choose>
            <dgm:presOf axis="self" ptType="node"/>
            <dgm:choose name="Name25">
              <dgm:if name="Name26" func="var" arg="dir" op="equ" val="norm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315"/>
                  <dgm:constr type="rMarg" refType="primFontSz" fact="0.105"/>
                </dgm:constrLst>
              </dgm:if>
              <dgm:else name="Name27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105"/>
                  <dgm:constr type="rMarg" refType="primFontSz" fact="0.315"/>
                </dgm:constrLst>
              </dgm:else>
            </dgm:choose>
            <dgm:ruleLst>
              <dgm:rule type="primFontSz" val="5" fact="NaN" max="NaN"/>
            </dgm:ruleLst>
          </dgm:layoutNode>
          <dgm:forEach name="Name28" axis="followSib" ptType="sibTrans" cnt="1">
            <dgm:layoutNode name="parTxOnly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else>
    </dgm:choos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diagramQuickStyle" Target="../diagrams/quickStyle1.xml"/><Relationship Id="rId3" Type="http://schemas.openxmlformats.org/officeDocument/2006/relationships/image" Target="../media/image5.emf"/><Relationship Id="rId7" Type="http://schemas.openxmlformats.org/officeDocument/2006/relationships/image" Target="../media/image8.png"/><Relationship Id="rId12" Type="http://schemas.openxmlformats.org/officeDocument/2006/relationships/diagramLayout" Target="../diagrams/layout1.xml"/><Relationship Id="rId2" Type="http://schemas.openxmlformats.org/officeDocument/2006/relationships/image" Target="../media/image4.emf"/><Relationship Id="rId1" Type="http://schemas.openxmlformats.org/officeDocument/2006/relationships/image" Target="../media/image3.png"/><Relationship Id="rId6" Type="http://schemas.microsoft.com/office/2007/relationships/hdphoto" Target="../media/hdphoto1.wdp"/><Relationship Id="rId11" Type="http://schemas.openxmlformats.org/officeDocument/2006/relationships/diagramData" Target="../diagrams/data1.xml"/><Relationship Id="rId5" Type="http://schemas.openxmlformats.org/officeDocument/2006/relationships/image" Target="../media/image7.png"/><Relationship Id="rId15" Type="http://schemas.microsoft.com/office/2007/relationships/diagramDrawing" Target="../diagrams/drawing1.xml"/><Relationship Id="rId10" Type="http://schemas.microsoft.com/office/2007/relationships/hdphoto" Target="../media/hdphoto3.wdp"/><Relationship Id="rId4" Type="http://schemas.openxmlformats.org/officeDocument/2006/relationships/image" Target="../media/image6.png"/><Relationship Id="rId9" Type="http://schemas.openxmlformats.org/officeDocument/2006/relationships/image" Target="../media/image9.png"/><Relationship Id="rId1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10</xdr:row>
      <xdr:rowOff>1245871</xdr:rowOff>
    </xdr:from>
    <xdr:to>
      <xdr:col>13</xdr:col>
      <xdr:colOff>1</xdr:colOff>
      <xdr:row>10</xdr:row>
      <xdr:rowOff>1905000</xdr:rowOff>
    </xdr:to>
    <xdr:sp macro="" textlink="">
      <xdr:nvSpPr>
        <xdr:cNvPr id="112" name="Text Box 3608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8686800" y="4770121"/>
          <a:ext cx="1762126" cy="659129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indent="0" algn="l" rtl="0">
            <a:lnSpc>
              <a:spcPts val="700"/>
            </a:lnSpc>
            <a:defRPr sz="1000"/>
          </a:pPr>
          <a:r>
            <a:rPr lang="de-DE" sz="800" b="0" i="0" u="sng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Hinweis:</a:t>
          </a:r>
        </a:p>
        <a:p>
          <a:pPr marL="0" indent="0" algn="l" rtl="0">
            <a:lnSpc>
              <a:spcPts val="700"/>
            </a:lnSpc>
            <a:defRPr sz="1000"/>
          </a:pPr>
          <a:br>
            <a:rPr lang="de-DE" sz="800" b="0" i="0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de-DE" sz="800" b="0" i="0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Brandschutztüren: </a:t>
          </a:r>
          <a:r>
            <a:rPr lang="de-DE" sz="800" b="1" i="0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Ein 9 mm Drückervierkant</a:t>
          </a:r>
          <a:r>
            <a:rPr lang="de-DE" sz="800" b="0" i="0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ist in Deutschland Vorschrift - in anderen EU-Ländern teilweise abweichend!</a:t>
          </a:r>
          <a:endParaRPr lang="de-DE" sz="800" b="1" i="0" strike="noStrike">
            <a:solidFill>
              <a:srgbClr val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indent="0" algn="l" rtl="0">
            <a:lnSpc>
              <a:spcPts val="900"/>
            </a:lnSpc>
            <a:defRPr sz="1000"/>
          </a:pPr>
          <a:endParaRPr lang="de-DE" sz="700" b="1" i="0" strike="noStrike">
            <a:solidFill>
              <a:srgbClr val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19</xdr:col>
      <xdr:colOff>388620</xdr:colOff>
      <xdr:row>10</xdr:row>
      <xdr:rowOff>17146</xdr:rowOff>
    </xdr:from>
    <xdr:to>
      <xdr:col>19</xdr:col>
      <xdr:colOff>719570</xdr:colOff>
      <xdr:row>10</xdr:row>
      <xdr:rowOff>800274</xdr:rowOff>
    </xdr:to>
    <xdr:pic>
      <xdr:nvPicPr>
        <xdr:cNvPr id="84661" name="Grafik 1">
          <a:extLst>
            <a:ext uri="{FF2B5EF4-FFF2-40B4-BE49-F238E27FC236}">
              <a16:creationId xmlns:a16="http://schemas.microsoft.com/office/drawing/2014/main" id="{00000000-0008-0000-0000-0000B54A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1633" b="27428"/>
        <a:stretch/>
      </xdr:blipFill>
      <xdr:spPr bwMode="auto">
        <a:xfrm>
          <a:off x="16020506" y="3565889"/>
          <a:ext cx="330950" cy="783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606815</xdr:colOff>
      <xdr:row>2</xdr:row>
      <xdr:rowOff>42669</xdr:rowOff>
    </xdr:from>
    <xdr:to>
      <xdr:col>19</xdr:col>
      <xdr:colOff>33879</xdr:colOff>
      <xdr:row>2</xdr:row>
      <xdr:rowOff>269568</xdr:rowOff>
    </xdr:to>
    <xdr:sp macro="" textlink="">
      <xdr:nvSpPr>
        <xdr:cNvPr id="1137" name="Text Box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SpPr txBox="1">
          <a:spLocks noChangeArrowheads="1"/>
        </xdr:cNvSpPr>
      </xdr:nvSpPr>
      <xdr:spPr bwMode="auto">
        <a:xfrm>
          <a:off x="12571544" y="680047"/>
          <a:ext cx="1284296" cy="226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200" b="1" i="0" strike="noStrike">
              <a:solidFill>
                <a:srgbClr val="000000"/>
              </a:solidFill>
              <a:latin typeface="Arial"/>
              <a:cs typeface="Arial"/>
            </a:rPr>
            <a:t>Innenbeschlag *</a:t>
          </a:r>
          <a:endParaRPr lang="de-DE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24</xdr:col>
      <xdr:colOff>54427</xdr:colOff>
      <xdr:row>2</xdr:row>
      <xdr:rowOff>298561</xdr:rowOff>
    </xdr:from>
    <xdr:to>
      <xdr:col>24</xdr:col>
      <xdr:colOff>1976573</xdr:colOff>
      <xdr:row>7</xdr:row>
      <xdr:rowOff>34835</xdr:rowOff>
    </xdr:to>
    <xdr:pic>
      <xdr:nvPicPr>
        <xdr:cNvPr id="84664" name="Picture 3623">
          <a:extLst>
            <a:ext uri="{FF2B5EF4-FFF2-40B4-BE49-F238E27FC236}">
              <a16:creationId xmlns:a16="http://schemas.microsoft.com/office/drawing/2014/main" id="{00000000-0008-0000-0000-0000B84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38" t="37627" r="19839" b="44284"/>
        <a:stretch>
          <a:fillRect/>
        </a:stretch>
      </xdr:blipFill>
      <xdr:spPr bwMode="auto">
        <a:xfrm>
          <a:off x="20424320" y="910882"/>
          <a:ext cx="1927861" cy="142737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403860</xdr:colOff>
      <xdr:row>2</xdr:row>
      <xdr:rowOff>198120</xdr:rowOff>
    </xdr:from>
    <xdr:to>
      <xdr:col>34</xdr:col>
      <xdr:colOff>339361</xdr:colOff>
      <xdr:row>6</xdr:row>
      <xdr:rowOff>304800</xdr:rowOff>
    </xdr:to>
    <xdr:sp macro="" textlink="">
      <xdr:nvSpPr>
        <xdr:cNvPr id="84665" name="AutoShape 4721">
          <a:extLst>
            <a:ext uri="{FF2B5EF4-FFF2-40B4-BE49-F238E27FC236}">
              <a16:creationId xmlns:a16="http://schemas.microsoft.com/office/drawing/2014/main" id="{00000000-0008-0000-0000-0000B94A0100}"/>
            </a:ext>
          </a:extLst>
        </xdr:cNvPr>
        <xdr:cNvSpPr>
          <a:spLocks noChangeAspect="1" noChangeArrowheads="1"/>
        </xdr:cNvSpPr>
      </xdr:nvSpPr>
      <xdr:spPr bwMode="auto">
        <a:xfrm>
          <a:off x="20627340" y="815340"/>
          <a:ext cx="198120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21</xdr:col>
      <xdr:colOff>116816</xdr:colOff>
      <xdr:row>4</xdr:row>
      <xdr:rowOff>134578</xdr:rowOff>
    </xdr:from>
    <xdr:to>
      <xdr:col>21</xdr:col>
      <xdr:colOff>506795</xdr:colOff>
      <xdr:row>5</xdr:row>
      <xdr:rowOff>76819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4998676" y="1382353"/>
          <a:ext cx="413159" cy="233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e-DE" sz="1100"/>
        </a:p>
      </xdr:txBody>
    </xdr:sp>
    <xdr:clientData/>
  </xdr:twoCellAnchor>
  <xdr:twoCellAnchor>
    <xdr:from>
      <xdr:col>17</xdr:col>
      <xdr:colOff>281940</xdr:colOff>
      <xdr:row>2</xdr:row>
      <xdr:rowOff>182880</xdr:rowOff>
    </xdr:from>
    <xdr:to>
      <xdr:col>19</xdr:col>
      <xdr:colOff>266700</xdr:colOff>
      <xdr:row>7</xdr:row>
      <xdr:rowOff>289560</xdr:rowOff>
    </xdr:to>
    <xdr:grpSp>
      <xdr:nvGrpSpPr>
        <xdr:cNvPr id="84673" name="Gruppieren 59">
          <a:extLst>
            <a:ext uri="{FF2B5EF4-FFF2-40B4-BE49-F238E27FC236}">
              <a16:creationId xmlns:a16="http://schemas.microsoft.com/office/drawing/2014/main" id="{00000000-0008-0000-0000-0000C14A0100}"/>
            </a:ext>
          </a:extLst>
        </xdr:cNvPr>
        <xdr:cNvGrpSpPr>
          <a:grpSpLocks/>
        </xdr:cNvGrpSpPr>
      </xdr:nvGrpSpPr>
      <xdr:grpSpPr bwMode="auto">
        <a:xfrm>
          <a:off x="14056179" y="805271"/>
          <a:ext cx="1842407" cy="1817642"/>
          <a:chOff x="0" y="0"/>
          <a:chExt cx="1470992" cy="1542553"/>
        </a:xfrm>
      </xdr:grpSpPr>
      <xdr:pic>
        <xdr:nvPicPr>
          <xdr:cNvPr id="84819" name="Grafik 60">
            <a:extLst>
              <a:ext uri="{FF2B5EF4-FFF2-40B4-BE49-F238E27FC236}">
                <a16:creationId xmlns:a16="http://schemas.microsoft.com/office/drawing/2014/main" id="{00000000-0008-0000-0000-0000534B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253" t="22871" r="62212" b="27946"/>
          <a:stretch>
            <a:fillRect/>
          </a:stretch>
        </xdr:blipFill>
        <xdr:spPr bwMode="auto">
          <a:xfrm>
            <a:off x="1184745" y="0"/>
            <a:ext cx="286247" cy="15425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820" name="Grafik 61">
            <a:extLst>
              <a:ext uri="{FF2B5EF4-FFF2-40B4-BE49-F238E27FC236}">
                <a16:creationId xmlns:a16="http://schemas.microsoft.com/office/drawing/2014/main" id="{00000000-0008-0000-0000-0000544B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9776"/>
          <a:stretch>
            <a:fillRect/>
          </a:stretch>
        </xdr:blipFill>
        <xdr:spPr bwMode="auto">
          <a:xfrm>
            <a:off x="874644" y="182880"/>
            <a:ext cx="373711" cy="13119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821" name="Grafik 62">
            <a:extLst>
              <a:ext uri="{FF2B5EF4-FFF2-40B4-BE49-F238E27FC236}">
                <a16:creationId xmlns:a16="http://schemas.microsoft.com/office/drawing/2014/main" id="{00000000-0008-0000-0000-0000554B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324" r="31779"/>
          <a:stretch>
            <a:fillRect/>
          </a:stretch>
        </xdr:blipFill>
        <xdr:spPr bwMode="auto">
          <a:xfrm>
            <a:off x="556592" y="190831"/>
            <a:ext cx="349857" cy="13040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822" name="Grafik 63">
            <a:extLst>
              <a:ext uri="{FF2B5EF4-FFF2-40B4-BE49-F238E27FC236}">
                <a16:creationId xmlns:a16="http://schemas.microsoft.com/office/drawing/2014/main" id="{00000000-0008-0000-0000-0000564B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879" r="58813"/>
          <a:stretch>
            <a:fillRect/>
          </a:stretch>
        </xdr:blipFill>
        <xdr:spPr bwMode="auto">
          <a:xfrm>
            <a:off x="349858" y="190831"/>
            <a:ext cx="246490" cy="13119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823" name="Grafik 64">
            <a:extLst>
              <a:ext uri="{FF2B5EF4-FFF2-40B4-BE49-F238E27FC236}">
                <a16:creationId xmlns:a16="http://schemas.microsoft.com/office/drawing/2014/main" id="{00000000-0008-0000-0000-0000574B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1128"/>
          <a:stretch>
            <a:fillRect/>
          </a:stretch>
        </xdr:blipFill>
        <xdr:spPr bwMode="auto">
          <a:xfrm>
            <a:off x="0" y="190831"/>
            <a:ext cx="349858" cy="13119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533400</xdr:colOff>
          <xdr:row>2</xdr:row>
          <xdr:rowOff>66675</xdr:rowOff>
        </xdr:from>
        <xdr:to>
          <xdr:col>16</xdr:col>
          <xdr:colOff>156210</xdr:colOff>
          <xdr:row>7</xdr:row>
          <xdr:rowOff>270510</xdr:rowOff>
        </xdr:to>
        <xdr:sp macro="" textlink="">
          <xdr:nvSpPr>
            <xdr:cNvPr id="4648" name="Objekt 3624" hidden="1">
              <a:extLst>
                <a:ext uri="{63B3BB69-23CF-44E3-9099-C40C66FF867C}">
                  <a14:compatExt spid="_x0000_s4648"/>
                </a:ext>
                <a:ext uri="{FF2B5EF4-FFF2-40B4-BE49-F238E27FC236}">
                  <a16:creationId xmlns:a16="http://schemas.microsoft.com/office/drawing/2014/main" id="{00000000-0008-0000-0000-00002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10</xdr:row>
          <xdr:rowOff>447675</xdr:rowOff>
        </xdr:from>
        <xdr:to>
          <xdr:col>7</xdr:col>
          <xdr:colOff>567690</xdr:colOff>
          <xdr:row>10</xdr:row>
          <xdr:rowOff>1253490</xdr:rowOff>
        </xdr:to>
        <xdr:sp macro="" textlink="">
          <xdr:nvSpPr>
            <xdr:cNvPr id="16210" name="Objekt 12114" hidden="1">
              <a:extLst>
                <a:ext uri="{63B3BB69-23CF-44E3-9099-C40C66FF867C}">
                  <a14:compatExt spid="_x0000_s16210"/>
                </a:ext>
                <a:ext uri="{FF2B5EF4-FFF2-40B4-BE49-F238E27FC236}">
                  <a16:creationId xmlns:a16="http://schemas.microsoft.com/office/drawing/2014/main" id="{00000000-0008-0000-0000-0000523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9</xdr:row>
          <xdr:rowOff>371475</xdr:rowOff>
        </xdr:from>
        <xdr:to>
          <xdr:col>10</xdr:col>
          <xdr:colOff>118110</xdr:colOff>
          <xdr:row>10</xdr:row>
          <xdr:rowOff>918210</xdr:rowOff>
        </xdr:to>
        <xdr:sp macro="" textlink="">
          <xdr:nvSpPr>
            <xdr:cNvPr id="16211" name="Objekt 12115" hidden="1">
              <a:extLst>
                <a:ext uri="{63B3BB69-23CF-44E3-9099-C40C66FF867C}">
                  <a14:compatExt spid="_x0000_s16211"/>
                </a:ext>
                <a:ext uri="{FF2B5EF4-FFF2-40B4-BE49-F238E27FC236}">
                  <a16:creationId xmlns:a16="http://schemas.microsoft.com/office/drawing/2014/main" id="{00000000-0008-0000-0000-0000533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9453</xdr:colOff>
      <xdr:row>32</xdr:row>
      <xdr:rowOff>388618</xdr:rowOff>
    </xdr:from>
    <xdr:to>
      <xdr:col>8</xdr:col>
      <xdr:colOff>443901</xdr:colOff>
      <xdr:row>33</xdr:row>
      <xdr:rowOff>34589</xdr:rowOff>
    </xdr:to>
    <xdr:sp macro="" textlink="">
      <xdr:nvSpPr>
        <xdr:cNvPr id="579" name="Text Box 3606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>
          <a:spLocks noChangeArrowheads="1"/>
        </xdr:cNvSpPr>
      </xdr:nvSpPr>
      <xdr:spPr bwMode="auto">
        <a:xfrm>
          <a:off x="5193774" y="15373348"/>
          <a:ext cx="425224" cy="29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1" i="0" strike="noStrike">
              <a:solidFill>
                <a:srgbClr val="000000"/>
              </a:solidFill>
              <a:latin typeface="Arial"/>
              <a:cs typeface="Arial"/>
            </a:rPr>
            <a:t>B 2.1</a:t>
          </a:r>
        </a:p>
        <a:p>
          <a:pPr algn="l" rtl="0">
            <a:defRPr sz="1000"/>
          </a:pPr>
          <a:endParaRPr lang="de-DE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9453</xdr:colOff>
      <xdr:row>34</xdr:row>
      <xdr:rowOff>6</xdr:rowOff>
    </xdr:from>
    <xdr:to>
      <xdr:col>8</xdr:col>
      <xdr:colOff>443901</xdr:colOff>
      <xdr:row>34</xdr:row>
      <xdr:rowOff>36033</xdr:rowOff>
    </xdr:to>
    <xdr:sp macro="" textlink="">
      <xdr:nvSpPr>
        <xdr:cNvPr id="585" name="Text Box 3606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>
          <a:spLocks noChangeArrowheads="1"/>
        </xdr:cNvSpPr>
      </xdr:nvSpPr>
      <xdr:spPr bwMode="auto">
        <a:xfrm>
          <a:off x="5193774" y="15795177"/>
          <a:ext cx="425224" cy="29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1" i="0" strike="noStrike">
              <a:solidFill>
                <a:srgbClr val="000000"/>
              </a:solidFill>
              <a:latin typeface="Arial"/>
              <a:cs typeface="Arial"/>
            </a:rPr>
            <a:t>B 2.1</a:t>
          </a:r>
        </a:p>
        <a:p>
          <a:pPr algn="l" rtl="0">
            <a:defRPr sz="1000"/>
          </a:pPr>
          <a:endParaRPr lang="de-DE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1904</xdr:colOff>
      <xdr:row>52</xdr:row>
      <xdr:rowOff>0</xdr:rowOff>
    </xdr:from>
    <xdr:to>
      <xdr:col>9</xdr:col>
      <xdr:colOff>493199</xdr:colOff>
      <xdr:row>52</xdr:row>
      <xdr:rowOff>36285</xdr:rowOff>
    </xdr:to>
    <xdr:sp macro="" textlink="">
      <xdr:nvSpPr>
        <xdr:cNvPr id="695" name="Text Box 3606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>
          <a:spLocks noChangeArrowheads="1"/>
        </xdr:cNvSpPr>
      </xdr:nvSpPr>
      <xdr:spPr bwMode="auto">
        <a:xfrm>
          <a:off x="5778953" y="23387957"/>
          <a:ext cx="479694" cy="29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1" i="0" strike="noStrike">
              <a:solidFill>
                <a:srgbClr val="000000"/>
              </a:solidFill>
              <a:latin typeface="Arial"/>
              <a:cs typeface="Arial"/>
            </a:rPr>
            <a:t>S 2.1</a:t>
          </a:r>
        </a:p>
        <a:p>
          <a:pPr algn="l" rtl="0">
            <a:defRPr sz="1000"/>
          </a:pPr>
          <a:endParaRPr lang="de-DE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48</xdr:col>
      <xdr:colOff>579120</xdr:colOff>
      <xdr:row>10</xdr:row>
      <xdr:rowOff>1104900</xdr:rowOff>
    </xdr:from>
    <xdr:to>
      <xdr:col>52</xdr:col>
      <xdr:colOff>335280</xdr:colOff>
      <xdr:row>12</xdr:row>
      <xdr:rowOff>121920</xdr:rowOff>
    </xdr:to>
    <xdr:cxnSp macro="">
      <xdr:nvCxnSpPr>
        <xdr:cNvPr id="84703" name="Gerade Verbindung mit Pfeil 2">
          <a:extLst>
            <a:ext uri="{FF2B5EF4-FFF2-40B4-BE49-F238E27FC236}">
              <a16:creationId xmlns:a16="http://schemas.microsoft.com/office/drawing/2014/main" id="{00000000-0008-0000-0000-0000DF4A0100}"/>
            </a:ext>
          </a:extLst>
        </xdr:cNvPr>
        <xdr:cNvCxnSpPr>
          <a:cxnSpLocks noChangeShapeType="1"/>
        </xdr:cNvCxnSpPr>
      </xdr:nvCxnSpPr>
      <xdr:spPr bwMode="auto">
        <a:xfrm>
          <a:off x="24833580" y="4450080"/>
          <a:ext cx="0" cy="1303020"/>
        </a:xfrm>
        <a:prstGeom prst="straightConnector1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cxnSp>
    <xdr:clientData/>
  </xdr:twoCellAnchor>
  <xdr:twoCellAnchor>
    <xdr:from>
      <xdr:col>59</xdr:col>
      <xdr:colOff>497205</xdr:colOff>
      <xdr:row>84</xdr:row>
      <xdr:rowOff>276225</xdr:rowOff>
    </xdr:from>
    <xdr:to>
      <xdr:col>61</xdr:col>
      <xdr:colOff>398142</xdr:colOff>
      <xdr:row>86</xdr:row>
      <xdr:rowOff>342900</xdr:rowOff>
    </xdr:to>
    <xdr:sp macro="" textlink="">
      <xdr:nvSpPr>
        <xdr:cNvPr id="2" name="Wolkenförmige Legen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 bwMode="auto">
        <a:xfrm>
          <a:off x="34194750" y="34261425"/>
          <a:ext cx="2009775" cy="828675"/>
        </a:xfrm>
        <a:prstGeom prst="cloudCallou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/>
            <a:t>Warum kein 7mm bei 59/63 (auch oben bei 58/52)</a:t>
          </a:r>
        </a:p>
      </xdr:txBody>
    </xdr:sp>
    <xdr:clientData/>
  </xdr:twoCellAnchor>
  <xdr:twoCellAnchor>
    <xdr:from>
      <xdr:col>9</xdr:col>
      <xdr:colOff>7623</xdr:colOff>
      <xdr:row>10</xdr:row>
      <xdr:rowOff>853440</xdr:rowOff>
    </xdr:from>
    <xdr:to>
      <xdr:col>10</xdr:col>
      <xdr:colOff>411063</xdr:colOff>
      <xdr:row>11</xdr:row>
      <xdr:rowOff>1088</xdr:rowOff>
    </xdr:to>
    <xdr:grpSp>
      <xdr:nvGrpSpPr>
        <xdr:cNvPr id="84709" name="Gruppieren 2">
          <a:extLst>
            <a:ext uri="{FF2B5EF4-FFF2-40B4-BE49-F238E27FC236}">
              <a16:creationId xmlns:a16="http://schemas.microsoft.com/office/drawing/2014/main" id="{00000000-0008-0000-0000-0000E54A0100}"/>
            </a:ext>
          </a:extLst>
        </xdr:cNvPr>
        <xdr:cNvGrpSpPr>
          <a:grpSpLocks/>
        </xdr:cNvGrpSpPr>
      </xdr:nvGrpSpPr>
      <xdr:grpSpPr bwMode="auto">
        <a:xfrm>
          <a:off x="7614832" y="4405993"/>
          <a:ext cx="874247" cy="1070609"/>
          <a:chOff x="7361634" y="4213061"/>
          <a:chExt cx="614575" cy="1132845"/>
        </a:xfrm>
      </xdr:grpSpPr>
      <xdr:sp macro="" textlink="">
        <xdr:nvSpPr>
          <xdr:cNvPr id="40" name="Text Box 3606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61634" y="4213061"/>
            <a:ext cx="614575" cy="779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10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 2.1 Schmal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10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 2.1 Back to back</a:t>
            </a:r>
          </a:p>
          <a:p>
            <a:pPr algn="l" rtl="0">
              <a:defRPr sz="1000"/>
            </a:pPr>
            <a:endParaRPr lang="de-DE" sz="10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5" name="Text Box 3608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61634" y="4874176"/>
            <a:ext cx="593895" cy="4717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marL="0" indent="0" algn="l" rtl="0">
              <a:lnSpc>
                <a:spcPts val="1400"/>
              </a:lnSpc>
              <a:defRPr sz="1000"/>
            </a:pPr>
            <a:r>
              <a:rPr lang="de-DE" sz="1000" b="0" i="0" strike="noStrike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Dornmaß  ≥ 30 mm</a:t>
            </a:r>
          </a:p>
          <a:p>
            <a:pPr marL="0" indent="0" algn="l" rtl="0">
              <a:lnSpc>
                <a:spcPts val="1400"/>
              </a:lnSpc>
              <a:defRPr sz="1000"/>
            </a:pPr>
            <a:endParaRPr lang="de-DE" sz="1000" b="1" i="0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l" rtl="0">
              <a:lnSpc>
                <a:spcPts val="900"/>
              </a:lnSpc>
              <a:defRPr sz="1000"/>
            </a:pPr>
            <a:endParaRPr lang="de-DE" sz="1000" b="1" i="0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8</xdr:col>
      <xdr:colOff>19594</xdr:colOff>
      <xdr:row>10</xdr:row>
      <xdr:rowOff>853440</xdr:rowOff>
    </xdr:from>
    <xdr:to>
      <xdr:col>9</xdr:col>
      <xdr:colOff>62048</xdr:colOff>
      <xdr:row>11</xdr:row>
      <xdr:rowOff>1088</xdr:rowOff>
    </xdr:to>
    <xdr:grpSp>
      <xdr:nvGrpSpPr>
        <xdr:cNvPr id="84710" name="Gruppieren 5">
          <a:extLst>
            <a:ext uri="{FF2B5EF4-FFF2-40B4-BE49-F238E27FC236}">
              <a16:creationId xmlns:a16="http://schemas.microsoft.com/office/drawing/2014/main" id="{00000000-0008-0000-0000-0000E64A0100}"/>
            </a:ext>
          </a:extLst>
        </xdr:cNvPr>
        <xdr:cNvGrpSpPr>
          <a:grpSpLocks/>
        </xdr:cNvGrpSpPr>
      </xdr:nvGrpSpPr>
      <xdr:grpSpPr bwMode="auto">
        <a:xfrm>
          <a:off x="6750775" y="4405993"/>
          <a:ext cx="922292" cy="1070609"/>
          <a:chOff x="6715126" y="4213620"/>
          <a:chExt cx="642937" cy="1132286"/>
        </a:xfrm>
      </xdr:grpSpPr>
      <xdr:sp macro="" textlink="">
        <xdr:nvSpPr>
          <xdr:cNvPr id="4630" name="Text Box 3606">
            <a:extLst>
              <a:ext uri="{FF2B5EF4-FFF2-40B4-BE49-F238E27FC236}">
                <a16:creationId xmlns:a16="http://schemas.microsoft.com/office/drawing/2014/main" id="{00000000-0008-0000-0000-0000161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715126" y="4213620"/>
            <a:ext cx="642937" cy="7950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de-DE" sz="10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 2.1</a:t>
            </a:r>
            <a:r>
              <a:rPr lang="de-DE" sz="10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Breit</a:t>
            </a:r>
          </a:p>
          <a:p>
            <a:pPr algn="l" rtl="0">
              <a:defRPr sz="1000"/>
            </a:pPr>
            <a:r>
              <a:rPr lang="de-DE" sz="10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 2.1 Back to back</a:t>
            </a:r>
            <a:endParaRPr lang="de-DE" sz="10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6" name="Text Box 3608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715126" y="4851463"/>
            <a:ext cx="621019" cy="4944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marL="0" indent="0" algn="l" rtl="0">
              <a:lnSpc>
                <a:spcPts val="1400"/>
              </a:lnSpc>
              <a:defRPr sz="1000"/>
            </a:pPr>
            <a:r>
              <a:rPr lang="de-DE" sz="1000" b="0" i="0" strike="noStrike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Dornmaß  ≥ 50 mm</a:t>
            </a:r>
          </a:p>
          <a:p>
            <a:pPr marL="0" indent="0" algn="l" rtl="0">
              <a:lnSpc>
                <a:spcPts val="1400"/>
              </a:lnSpc>
              <a:defRPr sz="1000"/>
            </a:pPr>
            <a:endParaRPr lang="de-DE" sz="1000" b="1" i="0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l" rtl="0">
              <a:lnSpc>
                <a:spcPts val="900"/>
              </a:lnSpc>
              <a:defRPr sz="1000"/>
            </a:pPr>
            <a:endParaRPr lang="de-DE" sz="1000" b="1" i="0" strike="noStrike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7</xdr:col>
      <xdr:colOff>489524</xdr:colOff>
      <xdr:row>132</xdr:row>
      <xdr:rowOff>0</xdr:rowOff>
    </xdr:from>
    <xdr:to>
      <xdr:col>8</xdr:col>
      <xdr:colOff>404447</xdr:colOff>
      <xdr:row>132</xdr:row>
      <xdr:rowOff>38100</xdr:rowOff>
    </xdr:to>
    <xdr:sp macro="" textlink="">
      <xdr:nvSpPr>
        <xdr:cNvPr id="262" name="Text Box 3606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>
          <a:spLocks noChangeArrowheads="1"/>
        </xdr:cNvSpPr>
      </xdr:nvSpPr>
      <xdr:spPr bwMode="auto">
        <a:xfrm>
          <a:off x="6703534" y="46482000"/>
          <a:ext cx="501431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1" i="0" strike="noStrike">
              <a:solidFill>
                <a:srgbClr val="000000"/>
              </a:solidFill>
              <a:latin typeface="Arial"/>
              <a:cs typeface="Arial"/>
            </a:rPr>
            <a:t>B 2.1</a:t>
          </a:r>
        </a:p>
        <a:p>
          <a:pPr algn="l" rtl="0">
            <a:defRPr sz="1000"/>
          </a:pPr>
          <a:endParaRPr lang="de-DE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489524</xdr:colOff>
      <xdr:row>145</xdr:row>
      <xdr:rowOff>0</xdr:rowOff>
    </xdr:from>
    <xdr:to>
      <xdr:col>8</xdr:col>
      <xdr:colOff>404447</xdr:colOff>
      <xdr:row>145</xdr:row>
      <xdr:rowOff>38100</xdr:rowOff>
    </xdr:to>
    <xdr:sp macro="" textlink="">
      <xdr:nvSpPr>
        <xdr:cNvPr id="355" name="Text Box 3606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>
          <a:spLocks noChangeArrowheads="1"/>
        </xdr:cNvSpPr>
      </xdr:nvSpPr>
      <xdr:spPr bwMode="auto">
        <a:xfrm>
          <a:off x="6703534" y="46482000"/>
          <a:ext cx="501431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1" i="0" strike="noStrike">
              <a:solidFill>
                <a:srgbClr val="000000"/>
              </a:solidFill>
              <a:latin typeface="Arial"/>
              <a:cs typeface="Arial"/>
            </a:rPr>
            <a:t>B 2.1</a:t>
          </a:r>
        </a:p>
        <a:p>
          <a:pPr algn="l" rtl="0">
            <a:defRPr sz="1000"/>
          </a:pPr>
          <a:endParaRPr lang="de-DE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21</xdr:col>
      <xdr:colOff>43690</xdr:colOff>
      <xdr:row>2</xdr:row>
      <xdr:rowOff>70269</xdr:rowOff>
    </xdr:from>
    <xdr:to>
      <xdr:col>24</xdr:col>
      <xdr:colOff>6904</xdr:colOff>
      <xdr:row>7</xdr:row>
      <xdr:rowOff>261256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16403014" y="692660"/>
          <a:ext cx="3501071" cy="1900044"/>
          <a:chOff x="17542798" y="715706"/>
          <a:chExt cx="3058881" cy="1728367"/>
        </a:xfrm>
      </xdr:grpSpPr>
      <xdr:sp macro="" textlink="">
        <xdr:nvSpPr>
          <xdr:cNvPr id="177" name="Rechteck 176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/>
        </xdr:nvSpPr>
        <xdr:spPr>
          <a:xfrm>
            <a:off x="18826048" y="1783767"/>
            <a:ext cx="1757388" cy="66030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de-D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Antipanik-Zylinder (beidseitig</a:t>
            </a:r>
            <a:r>
              <a:rPr lang="de-DE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freidrehend)</a:t>
            </a:r>
            <a:endParaRPr lang="de-D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179" name="Grafik 178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rightnessContrast contrast="-3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542798" y="741955"/>
            <a:ext cx="1316783" cy="424766"/>
          </a:xfrm>
          <a:prstGeom prst="rect">
            <a:avLst/>
          </a:prstGeom>
        </xdr:spPr>
      </xdr:pic>
      <xdr:pic>
        <xdr:nvPicPr>
          <xdr:cNvPr id="180" name="Grafik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BEBA8EAE-BF5A-486C-A8C5-ECC9F3942E4B}">
                <a14:imgProps xmlns:a14="http://schemas.microsoft.com/office/drawing/2010/main">
                  <a14:imgLayer r:embed="rId8">
                    <a14:imgEffect>
                      <a14:brightnessContrast contrast="-3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 flipH="1">
            <a:off x="17542798" y="1306912"/>
            <a:ext cx="856179" cy="419320"/>
          </a:xfrm>
          <a:prstGeom prst="rect">
            <a:avLst/>
          </a:prstGeom>
        </xdr:spPr>
      </xdr:pic>
      <xdr:pic>
        <xdr:nvPicPr>
          <xdr:cNvPr id="181" name="Grafik 180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rightnessContrast contrast="-3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542798" y="1859473"/>
            <a:ext cx="1327620" cy="392092"/>
          </a:xfrm>
          <a:prstGeom prst="rect">
            <a:avLst/>
          </a:prstGeom>
        </xdr:spPr>
      </xdr:pic>
      <xdr:sp macro="" textlink="">
        <xdr:nvSpPr>
          <xdr:cNvPr id="182" name="Rechteck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/>
        </xdr:nvSpPr>
        <xdr:spPr>
          <a:xfrm>
            <a:off x="18826048" y="1367357"/>
            <a:ext cx="1775631" cy="28549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de-D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Halb-Zylinder</a:t>
            </a:r>
          </a:p>
        </xdr:txBody>
      </xdr:sp>
      <xdr:sp macro="" textlink="">
        <xdr:nvSpPr>
          <xdr:cNvPr id="195" name="Rechteck 194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/>
        </xdr:nvSpPr>
        <xdr:spPr>
          <a:xfrm>
            <a:off x="18826048" y="715706"/>
            <a:ext cx="1718110" cy="69694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de-D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Comfort-Knaufzylind.</a:t>
            </a:r>
            <a:br>
              <a:rPr lang="de-D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de-D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(außen</a:t>
            </a:r>
            <a:r>
              <a:rPr lang="de-DE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freidreh., </a:t>
            </a:r>
            <a:r>
              <a:rPr lang="de-D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innen eingekuppelt</a:t>
            </a:r>
          </a:p>
        </xdr:txBody>
      </xdr:sp>
    </xdr:grpSp>
    <xdr:clientData/>
  </xdr:twoCellAnchor>
  <xdr:twoCellAnchor>
    <xdr:from>
      <xdr:col>0</xdr:col>
      <xdr:colOff>1</xdr:colOff>
      <xdr:row>7</xdr:row>
      <xdr:rowOff>245652</xdr:rowOff>
    </xdr:from>
    <xdr:to>
      <xdr:col>24</xdr:col>
      <xdr:colOff>1988548</xdr:colOff>
      <xdr:row>9</xdr:row>
      <xdr:rowOff>53707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xdr:twoCellAnchor>
    <xdr:from>
      <xdr:col>19</xdr:col>
      <xdr:colOff>19049</xdr:colOff>
      <xdr:row>10</xdr:row>
      <xdr:rowOff>788123</xdr:rowOff>
    </xdr:from>
    <xdr:to>
      <xdr:col>21</xdr:col>
      <xdr:colOff>87085</xdr:colOff>
      <xdr:row>10</xdr:row>
      <xdr:rowOff>1926770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43EDFBD-1025-4C1A-951C-C937DFDECC8D}"/>
            </a:ext>
          </a:extLst>
        </xdr:cNvPr>
        <xdr:cNvSpPr txBox="1"/>
      </xdr:nvSpPr>
      <xdr:spPr>
        <a:xfrm>
          <a:off x="15650935" y="4336866"/>
          <a:ext cx="797379" cy="113864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950"/>
            <a:t>Drücker 1182 nur mit Schmal</a:t>
          </a:r>
        </a:p>
        <a:p>
          <a:endParaRPr lang="de-DE" sz="950"/>
        </a:p>
        <a:p>
          <a:r>
            <a:rPr lang="de-DE" sz="950"/>
            <a:t>Drücker 282</a:t>
          </a:r>
          <a:r>
            <a:rPr lang="de-DE" sz="950" baseline="0"/>
            <a:t> nicht mit schmal</a:t>
          </a:r>
          <a:endParaRPr lang="de-DE" sz="95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219123</xdr:colOff>
      <xdr:row>8</xdr:row>
      <xdr:rowOff>10886</xdr:rowOff>
    </xdr:from>
    <xdr:to>
      <xdr:col>7</xdr:col>
      <xdr:colOff>160481</xdr:colOff>
      <xdr:row>42</xdr:row>
      <xdr:rowOff>52160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993914" y="1718038"/>
          <a:ext cx="4574862" cy="6703331"/>
          <a:chOff x="992008" y="1132114"/>
          <a:chExt cx="4709301" cy="6333217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92008" y="1132114"/>
            <a:ext cx="4709301" cy="6333217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1208316" y="5486400"/>
            <a:ext cx="1534886" cy="63137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de-DE" sz="1800">
                <a:solidFill>
                  <a:sysClr val="windowText" lastClr="000000"/>
                </a:solidFill>
              </a:rPr>
              <a:t>Stulpschraube</a:t>
            </a:r>
          </a:p>
        </xdr:txBody>
      </xdr:sp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1208316" y="6074230"/>
            <a:ext cx="1534886" cy="63137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de-DE" sz="1800" b="1">
                <a:solidFill>
                  <a:srgbClr val="FF0000"/>
                </a:solidFill>
              </a:rPr>
              <a:t>Außenmaß</a:t>
            </a:r>
          </a:p>
        </xdr:txBody>
      </xdr:sp>
      <xdr:sp macro="" textlink="">
        <xdr:nvSpPr>
          <xdr:cNvPr id="6" name="Rechteck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3918857" y="6074230"/>
            <a:ext cx="1534886" cy="63137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de-DE" sz="1800" b="1">
                <a:solidFill>
                  <a:srgbClr val="FF0000"/>
                </a:solidFill>
              </a:rPr>
              <a:t>Innenmaß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0</xdr:row>
      <xdr:rowOff>99060</xdr:rowOff>
    </xdr:from>
    <xdr:to>
      <xdr:col>6</xdr:col>
      <xdr:colOff>1104900</xdr:colOff>
      <xdr:row>4</xdr:row>
      <xdr:rowOff>304800</xdr:rowOff>
    </xdr:to>
    <xdr:sp macro="" textlink="">
      <xdr:nvSpPr>
        <xdr:cNvPr id="4" name="Sprechblase: rechteckig mit abgerundeten Eck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 bwMode="auto">
        <a:xfrm>
          <a:off x="6926580" y="99060"/>
          <a:ext cx="2430780" cy="1379220"/>
        </a:xfrm>
        <a:prstGeom prst="wedgeRoundRectCallout">
          <a:avLst>
            <a:gd name="adj1" fmla="val -62022"/>
            <a:gd name="adj2" fmla="val 49784"/>
            <a:gd name="adj3" fmla="val 16667"/>
          </a:avLst>
        </a:prstGeom>
        <a:solidFill>
          <a:srgbClr val="92D050"/>
        </a:solidFill>
        <a:ln w="9525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0" tIns="0" rIns="0" bIns="0" rtlCol="0" anchor="ctr" upright="1"/>
        <a:lstStyle/>
        <a:p>
          <a:pPr marL="171450" indent="-171450" algn="l">
            <a:buFont typeface="Arial" panose="020B0604020202020204" pitchFamily="34" charset="0"/>
            <a:buChar char="•"/>
          </a:pPr>
          <a:r>
            <a:rPr lang="de-DE" sz="1100" b="0"/>
            <a:t>hier filtern:</a:t>
          </a:r>
          <a:r>
            <a:rPr lang="de-DE" sz="1100" b="0" baseline="0"/>
            <a:t> alle </a:t>
          </a:r>
          <a:r>
            <a:rPr lang="de-DE" sz="1100" b="0" u="sng" baseline="0"/>
            <a:t>ohne</a:t>
          </a:r>
          <a:r>
            <a:rPr lang="de-DE" sz="1100" b="0" baseline="0"/>
            <a:t> "0"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de-DE" sz="1100" b="0" baseline="0"/>
            <a:t>nach </a:t>
          </a:r>
          <a:r>
            <a:rPr lang="de-DE" sz="1100" b="0" u="none" baseline="0"/>
            <a:t>jeder</a:t>
          </a:r>
          <a:r>
            <a:rPr lang="de-DE" sz="1100" b="0" baseline="0"/>
            <a:t> Änderung der Türliste </a:t>
          </a:r>
          <a:r>
            <a:rPr lang="de-DE" sz="1100" b="0" baseline="0">
              <a:solidFill>
                <a:srgbClr val="FF0000"/>
              </a:solidFill>
            </a:rPr>
            <a:t>Filter herausnehmen und neu filtern</a:t>
          </a:r>
          <a:r>
            <a:rPr lang="de-DE" sz="1100" b="0" baseline="0"/>
            <a:t>!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de-DE" sz="1100" b="0" baseline="0"/>
            <a:t>Alle Felder der Türenliste müssen in der richtigen Reihenfolge ausgefüllt worden sein</a:t>
          </a:r>
          <a:endParaRPr lang="de-DE" sz="1100" b="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en\Dokumente\PRODUKTE\PEGASYS%20-%20Andreas%20neu\08-TN4%20auf%20OCFP\P-Mix%20neu\TN4-NoC%20Struktur%201.2%20mit%20Matrix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en\Dokumente\PRODUKTE%20-%20PEGASYS%20-%20Andreas%20neu\08-TN4%20auf%20OCFP\Sales%20Information\Bestellhilfe%20-%20T&#252;renliste\PegaSys\neue%20Version%20-noch%20nicht%20released\2017-10%20Bestellhilfe%20v2.1%20PegaSys%20eZylinder%203.2_inkl_Leg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en\Dokumente\PRODUKTE%20-%20PEGASYS%20-%20Andreas%20neu\08-TN4%20auf%20OCFP\20-Preise%20&amp;%20Artikelliste\Preis-%20und%20Artikelliste%20-%20NB-PL%20sortiert\Aktuelle%20Version\2019-10-31%20IF-181%20-%20Preiserh&#246;hung%20zum%201.4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rtiments-Überblick"/>
      <sheetName val="Matrix gewichtet Detail"/>
      <sheetName val="Artikel-Liste SV mit Langbeschr"/>
      <sheetName val="Artikel-Liste SV mit Langbe (2"/>
      <sheetName val="Artikel-Liste SV Kurzbeschr"/>
      <sheetName val="Bestellhilfe-Entw."/>
      <sheetName val="Ramp-Up Überblick"/>
      <sheetName val="U&amp;Z VK-Daten 2013-16"/>
      <sheetName val="Türstärk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ürenliste"/>
      <sheetName val="Zyl.-Summe"/>
      <sheetName val="Erläuterung"/>
      <sheetName val="Pull-Downs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tikel-Liste Legic AP 70-70"/>
      <sheetName val="Artikel-Liste Mifare AP 70-70"/>
      <sheetName val="IF-Artikel-Nr"/>
    </sheet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Neu_Erweiterung" displayName="Neu_Erweiterung" ref="B88:B90" totalsRowShown="0" headerRowDxfId="1">
  <autoFilter ref="B88:B90" xr:uid="{00000000-0009-0000-0100-000001000000}">
    <filterColumn colId="0" hiddenButton="1"/>
  </autoFilter>
  <tableColumns count="1">
    <tableColumn id="1" xr3:uid="{00000000-0010-0000-0000-000001000000}" name="Neu / Erweiterung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2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10" Type="http://schemas.openxmlformats.org/officeDocument/2006/relationships/comments" Target="../comments1.xml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00B050"/>
    <pageSetUpPr fitToPage="1"/>
  </sheetPr>
  <dimension ref="A1:EY263"/>
  <sheetViews>
    <sheetView showGridLines="0" tabSelected="1" zoomScale="70" zoomScaleNormal="70" zoomScaleSheetLayoutView="62" zoomScalePageLayoutView="82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O15" sqref="O15"/>
    </sheetView>
  </sheetViews>
  <sheetFormatPr defaultColWidth="11.42578125" defaultRowHeight="12.75" outlineLevelRow="1" outlineLevelCol="1" x14ac:dyDescent="0.2"/>
  <cols>
    <col min="1" max="1" width="6.5703125" style="3" customWidth="1"/>
    <col min="2" max="2" width="6.140625" style="2" customWidth="1"/>
    <col min="3" max="3" width="7.5703125" style="2" customWidth="1"/>
    <col min="4" max="4" width="35.42578125" style="11" customWidth="1"/>
    <col min="5" max="5" width="15.7109375" style="11" customWidth="1"/>
    <col min="6" max="6" width="10.5703125" style="11" customWidth="1"/>
    <col min="7" max="7" width="9" style="2" customWidth="1"/>
    <col min="8" max="8" width="9.5703125" style="2" customWidth="1"/>
    <col min="9" max="9" width="13.140625" style="2" customWidth="1"/>
    <col min="10" max="10" width="7.28515625" style="2" customWidth="1"/>
    <col min="11" max="11" width="5.85546875" style="2" customWidth="1"/>
    <col min="12" max="12" width="13.7109375" style="2" customWidth="1"/>
    <col min="13" max="13" width="12" style="2" customWidth="1"/>
    <col min="14" max="14" width="16.7109375" style="3" customWidth="1"/>
    <col min="15" max="15" width="16.5703125" style="2" customWidth="1"/>
    <col min="16" max="16" width="9.5703125" style="2" customWidth="1"/>
    <col min="17" max="17" width="10.42578125" style="2" customWidth="1"/>
    <col min="18" max="18" width="12" style="2" customWidth="1"/>
    <col min="19" max="19" width="15.7109375" style="3" customWidth="1"/>
    <col min="20" max="20" width="11" style="3" customWidth="1"/>
    <col min="21" max="21" width="10.28515625" style="338" hidden="1" customWidth="1"/>
    <col min="22" max="22" width="22.5703125" style="3" customWidth="1"/>
    <col min="23" max="23" width="16" style="3" customWidth="1"/>
    <col min="24" max="24" width="14.28515625" style="3" customWidth="1"/>
    <col min="25" max="25" width="30" style="11" customWidth="1"/>
    <col min="26" max="26" width="15.7109375" style="26" hidden="1" customWidth="1"/>
    <col min="27" max="27" width="17.140625" style="26" hidden="1" customWidth="1"/>
    <col min="28" max="28" width="15.7109375" style="26" hidden="1" customWidth="1"/>
    <col min="29" max="29" width="17.85546875" style="26" hidden="1" customWidth="1"/>
    <col min="30" max="30" width="17.7109375" style="26" hidden="1" customWidth="1"/>
    <col min="31" max="31" width="19.42578125" style="26" hidden="1" customWidth="1"/>
    <col min="32" max="32" width="19.28515625" style="26" hidden="1" customWidth="1"/>
    <col min="33" max="33" width="18.85546875" style="26" hidden="1" customWidth="1"/>
    <col min="34" max="34" width="16.28515625" style="26" hidden="1" customWidth="1"/>
    <col min="35" max="35" width="16.28515625" style="314" customWidth="1"/>
    <col min="36" max="36" width="54.7109375" style="314" bestFit="1" customWidth="1"/>
    <col min="37" max="37" width="16.7109375" style="314" customWidth="1"/>
    <col min="38" max="38" width="35.140625" style="314" customWidth="1"/>
    <col min="39" max="39" width="31.7109375" style="26" hidden="1" customWidth="1" outlineLevel="1"/>
    <col min="40" max="40" width="11.7109375" style="26" hidden="1" customWidth="1" outlineLevel="1"/>
    <col min="41" max="41" width="7.42578125" style="26" hidden="1" customWidth="1" outlineLevel="1"/>
    <col min="42" max="42" width="13.85546875" style="26" hidden="1" customWidth="1" outlineLevel="1"/>
    <col min="43" max="44" width="14.5703125" style="26" hidden="1" customWidth="1" outlineLevel="1"/>
    <col min="45" max="45" width="3" style="26" hidden="1" customWidth="1" outlineLevel="1"/>
    <col min="46" max="46" width="31.28515625" style="26" hidden="1" customWidth="1" outlineLevel="1"/>
    <col min="47" max="47" width="11.42578125" style="2" hidden="1" customWidth="1" outlineLevel="1" collapsed="1"/>
    <col min="48" max="55" width="11.42578125" style="2" hidden="1" customWidth="1" outlineLevel="1"/>
    <col min="56" max="56" width="18.7109375" style="2" hidden="1" customWidth="1" outlineLevel="1"/>
    <col min="57" max="59" width="6.7109375" style="2" hidden="1" customWidth="1" outlineLevel="1"/>
    <col min="60" max="60" width="20.5703125" style="2" hidden="1" customWidth="1" outlineLevel="1"/>
    <col min="61" max="63" width="11.42578125" style="2" hidden="1" customWidth="1" outlineLevel="1"/>
    <col min="64" max="66" width="7" style="2" hidden="1" customWidth="1" outlineLevel="1"/>
    <col min="67" max="67" width="12.5703125" style="2" hidden="1" customWidth="1" outlineLevel="1"/>
    <col min="68" max="68" width="21.42578125" style="2" hidden="1" customWidth="1" outlineLevel="1"/>
    <col min="69" max="69" width="12.140625" style="2" hidden="1" customWidth="1" outlineLevel="1"/>
    <col min="70" max="71" width="12.42578125" style="2" hidden="1" customWidth="1" outlineLevel="1"/>
    <col min="72" max="72" width="32.85546875" style="2" hidden="1" customWidth="1" outlineLevel="1"/>
    <col min="73" max="73" width="12.42578125" style="2" hidden="1" customWidth="1" outlineLevel="1"/>
    <col min="74" max="74" width="93.5703125" style="2" hidden="1" customWidth="1" outlineLevel="1"/>
    <col min="75" max="75" width="20.7109375" style="2" hidden="1" customWidth="1" outlineLevel="1"/>
    <col min="76" max="76" width="74" style="2" hidden="1" customWidth="1" outlineLevel="1"/>
    <col min="77" max="78" width="11.42578125" style="2" hidden="1" customWidth="1" outlineLevel="1"/>
    <col min="79" max="79" width="9.85546875" style="2" hidden="1" customWidth="1" outlineLevel="1"/>
    <col min="80" max="80" width="11.42578125" style="307" customWidth="1" collapsed="1"/>
    <col min="81" max="81" width="11.42578125" style="307" customWidth="1"/>
    <col min="82" max="95" width="11.42578125" style="307" hidden="1" customWidth="1" outlineLevel="1"/>
    <col min="96" max="96" width="69.28515625" style="307" hidden="1" customWidth="1" outlineLevel="1"/>
    <col min="97" max="99" width="11.42578125" style="307" hidden="1" customWidth="1" outlineLevel="1"/>
    <col min="100" max="100" width="11.42578125" style="307" collapsed="1"/>
    <col min="101" max="155" width="11.42578125" style="307"/>
    <col min="156" max="16384" width="11.42578125" style="2"/>
  </cols>
  <sheetData>
    <row r="1" spans="1:155" ht="9" customHeight="1" thickBot="1" x14ac:dyDescent="0.25">
      <c r="A1" s="394"/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</row>
    <row r="2" spans="1:155" s="1" customFormat="1" ht="39.75" customHeight="1" thickBot="1" x14ac:dyDescent="0.35">
      <c r="A2" s="399" t="s">
        <v>2472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1"/>
      <c r="Z2" s="161"/>
      <c r="AA2" s="161"/>
      <c r="AB2" s="27"/>
      <c r="AC2" s="27"/>
      <c r="AD2" s="27"/>
      <c r="AE2" s="27"/>
      <c r="AF2" s="27"/>
      <c r="AG2" s="27"/>
      <c r="AH2" s="27"/>
      <c r="AI2" s="315"/>
      <c r="AJ2" s="315"/>
      <c r="AK2" s="315"/>
      <c r="AL2" s="315"/>
      <c r="AM2" s="27"/>
      <c r="AN2" s="27"/>
      <c r="AO2" s="27"/>
      <c r="AP2" s="27"/>
      <c r="AQ2" s="27"/>
      <c r="AR2" s="27"/>
      <c r="AS2" s="27"/>
      <c r="AT2" s="27"/>
      <c r="AU2" s="126" t="s">
        <v>0</v>
      </c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308"/>
      <c r="DH2" s="308"/>
      <c r="DI2" s="308"/>
      <c r="DJ2" s="308"/>
      <c r="DK2" s="308"/>
      <c r="DL2" s="308"/>
      <c r="DM2" s="308"/>
      <c r="DN2" s="308"/>
      <c r="DO2" s="308"/>
      <c r="DP2" s="308"/>
      <c r="DQ2" s="308"/>
      <c r="DR2" s="308"/>
      <c r="DS2" s="308"/>
      <c r="DT2" s="308"/>
      <c r="DU2" s="308"/>
      <c r="DV2" s="308"/>
      <c r="DW2" s="308"/>
      <c r="DX2" s="308"/>
      <c r="DY2" s="308"/>
      <c r="DZ2" s="308"/>
      <c r="EA2" s="308"/>
      <c r="EB2" s="308"/>
      <c r="EC2" s="308"/>
      <c r="ED2" s="308"/>
      <c r="EE2" s="308"/>
      <c r="EF2" s="308"/>
      <c r="EG2" s="308"/>
      <c r="EH2" s="308"/>
      <c r="EI2" s="308"/>
      <c r="EJ2" s="308"/>
      <c r="EK2" s="308"/>
      <c r="EL2" s="308"/>
      <c r="EM2" s="308"/>
      <c r="EN2" s="308"/>
      <c r="EO2" s="308"/>
      <c r="EP2" s="308"/>
      <c r="EQ2" s="308"/>
      <c r="ER2" s="308"/>
      <c r="ES2" s="308"/>
      <c r="ET2" s="308"/>
      <c r="EU2" s="308"/>
      <c r="EV2" s="308"/>
      <c r="EW2" s="308"/>
      <c r="EX2" s="308"/>
      <c r="EY2" s="308"/>
    </row>
    <row r="3" spans="1:155" ht="34.5" customHeight="1" outlineLevel="1" x14ac:dyDescent="0.25">
      <c r="A3" s="414" t="s">
        <v>1</v>
      </c>
      <c r="B3" s="415"/>
      <c r="C3" s="416"/>
      <c r="D3" s="410"/>
      <c r="E3" s="410"/>
      <c r="F3" s="411"/>
      <c r="G3" s="414" t="s">
        <v>2</v>
      </c>
      <c r="H3" s="415"/>
      <c r="I3" s="416"/>
      <c r="J3" s="420"/>
      <c r="K3" s="421"/>
      <c r="L3" s="421"/>
      <c r="M3" s="421"/>
      <c r="N3" s="422"/>
      <c r="O3" s="366"/>
      <c r="P3" s="366"/>
      <c r="Q3" s="367"/>
      <c r="R3" s="23"/>
      <c r="T3" s="4"/>
      <c r="U3" s="330"/>
      <c r="V3" s="5"/>
      <c r="W3" s="5"/>
      <c r="X3" s="13"/>
      <c r="Y3" s="10"/>
      <c r="AC3" s="124"/>
      <c r="AE3" s="124"/>
      <c r="AU3" s="28" t="s">
        <v>3</v>
      </c>
      <c r="AV3">
        <v>4</v>
      </c>
    </row>
    <row r="4" spans="1:155" ht="24.75" customHeight="1" outlineLevel="1" x14ac:dyDescent="0.25">
      <c r="A4" s="407" t="s">
        <v>4</v>
      </c>
      <c r="B4" s="408"/>
      <c r="C4" s="409"/>
      <c r="D4" s="348"/>
      <c r="E4" s="349"/>
      <c r="F4" s="350"/>
      <c r="G4" s="404" t="s">
        <v>5</v>
      </c>
      <c r="H4" s="405"/>
      <c r="I4" s="406"/>
      <c r="J4" s="420"/>
      <c r="K4" s="421"/>
      <c r="L4" s="421"/>
      <c r="M4" s="421"/>
      <c r="N4" s="422"/>
      <c r="O4" s="368"/>
      <c r="P4" s="368"/>
      <c r="Q4" s="369"/>
      <c r="R4" s="25"/>
      <c r="T4" s="4"/>
      <c r="U4" s="331"/>
      <c r="V4" s="5"/>
      <c r="W4" s="5"/>
      <c r="X4" s="12"/>
      <c r="Y4" s="10"/>
      <c r="AC4" s="124"/>
      <c r="AE4" s="124"/>
      <c r="AU4" s="28" t="s">
        <v>6</v>
      </c>
      <c r="AV4">
        <v>5</v>
      </c>
    </row>
    <row r="5" spans="1:155" ht="24.75" customHeight="1" outlineLevel="1" x14ac:dyDescent="0.25">
      <c r="A5" s="408" t="s">
        <v>7</v>
      </c>
      <c r="B5" s="408"/>
      <c r="C5" s="409"/>
      <c r="D5" s="348"/>
      <c r="E5" s="349"/>
      <c r="F5" s="350"/>
      <c r="G5" s="407" t="s">
        <v>8</v>
      </c>
      <c r="H5" s="408"/>
      <c r="I5" s="409"/>
      <c r="J5" s="348"/>
      <c r="K5" s="349"/>
      <c r="L5" s="349"/>
      <c r="M5" s="349"/>
      <c r="N5" s="350"/>
      <c r="O5" s="368"/>
      <c r="P5" s="368"/>
      <c r="Q5" s="369"/>
      <c r="R5" s="31"/>
      <c r="T5" s="4"/>
      <c r="U5" s="332"/>
      <c r="X5" s="13"/>
      <c r="Y5" s="10"/>
      <c r="AP5" s="124"/>
      <c r="AU5" t="s">
        <v>9</v>
      </c>
      <c r="AV5">
        <v>6</v>
      </c>
      <c r="BF5" s="41"/>
      <c r="BG5" s="41"/>
      <c r="BT5" s="40" t="s">
        <v>10</v>
      </c>
      <c r="BU5" s="22"/>
      <c r="BV5" s="22"/>
    </row>
    <row r="6" spans="1:155" ht="24.75" customHeight="1" outlineLevel="1" x14ac:dyDescent="0.25">
      <c r="A6" s="408" t="s">
        <v>11</v>
      </c>
      <c r="B6" s="408"/>
      <c r="C6" s="409"/>
      <c r="D6" s="348"/>
      <c r="E6" s="349"/>
      <c r="F6" s="350"/>
      <c r="G6" s="407" t="s">
        <v>12</v>
      </c>
      <c r="H6" s="408"/>
      <c r="I6" s="409"/>
      <c r="J6" s="348"/>
      <c r="K6" s="349"/>
      <c r="L6" s="349"/>
      <c r="M6" s="349"/>
      <c r="N6" s="350"/>
      <c r="O6" s="368"/>
      <c r="P6" s="368"/>
      <c r="Q6" s="369"/>
      <c r="R6" s="31"/>
      <c r="T6" s="4"/>
      <c r="U6" s="332"/>
      <c r="V6" s="4"/>
      <c r="W6" s="4"/>
      <c r="X6" s="13"/>
      <c r="Y6" s="10"/>
      <c r="AD6" s="124"/>
      <c r="AU6" t="s">
        <v>13</v>
      </c>
      <c r="AV6">
        <v>7</v>
      </c>
    </row>
    <row r="7" spans="1:155" ht="24.75" customHeight="1" outlineLevel="1" thickBot="1" x14ac:dyDescent="0.3">
      <c r="A7" s="417" t="s">
        <v>14</v>
      </c>
      <c r="B7" s="417"/>
      <c r="C7" s="418"/>
      <c r="D7" s="351"/>
      <c r="E7" s="352"/>
      <c r="F7" s="353"/>
      <c r="G7" s="372" t="s">
        <v>15</v>
      </c>
      <c r="H7" s="373"/>
      <c r="I7" s="374"/>
      <c r="J7" s="365"/>
      <c r="K7" s="352"/>
      <c r="L7" s="352"/>
      <c r="M7" s="352"/>
      <c r="N7" s="353"/>
      <c r="O7" s="368"/>
      <c r="P7" s="368"/>
      <c r="Q7" s="369"/>
      <c r="R7" s="31"/>
      <c r="T7" s="4"/>
      <c r="U7" s="332"/>
      <c r="V7" s="4"/>
      <c r="W7" s="4"/>
      <c r="X7" s="13"/>
      <c r="Y7" s="10"/>
      <c r="AU7" s="2" t="s">
        <v>16</v>
      </c>
      <c r="AV7">
        <v>8</v>
      </c>
      <c r="BV7" s="34" t="s">
        <v>17</v>
      </c>
    </row>
    <row r="8" spans="1:155" ht="24.75" customHeight="1" thickBot="1" x14ac:dyDescent="0.4">
      <c r="A8" s="419" t="s">
        <v>18</v>
      </c>
      <c r="B8" s="419"/>
      <c r="C8" s="419"/>
      <c r="D8" s="419"/>
      <c r="E8" s="363"/>
      <c r="F8" s="363"/>
      <c r="G8" s="363"/>
      <c r="H8" s="363"/>
      <c r="I8" s="363"/>
      <c r="J8" s="363"/>
      <c r="K8" s="363"/>
      <c r="L8" s="363"/>
      <c r="M8" s="363"/>
      <c r="N8" s="364"/>
      <c r="O8" s="370"/>
      <c r="P8" s="370"/>
      <c r="Q8" s="371"/>
      <c r="R8" s="141"/>
      <c r="T8" s="4"/>
      <c r="U8" s="332"/>
      <c r="V8" s="4"/>
      <c r="W8" s="4"/>
      <c r="X8" s="13"/>
      <c r="Y8" s="10" t="s">
        <v>19</v>
      </c>
      <c r="AU8" s="2" t="s">
        <v>20</v>
      </c>
      <c r="AV8">
        <v>9</v>
      </c>
      <c r="BV8" s="35" t="s">
        <v>21</v>
      </c>
    </row>
    <row r="9" spans="1:155" s="6" customFormat="1" ht="25.5" customHeight="1" thickBot="1" x14ac:dyDescent="0.25">
      <c r="A9" s="360"/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2"/>
      <c r="AI9" s="314"/>
      <c r="AJ9" s="314"/>
      <c r="AK9" s="314"/>
      <c r="AL9" s="314"/>
      <c r="AT9" s="92" t="s">
        <v>22</v>
      </c>
      <c r="AU9" s="2" t="s">
        <v>23</v>
      </c>
      <c r="AV9">
        <v>0</v>
      </c>
      <c r="CB9" s="309"/>
      <c r="CC9" s="309"/>
      <c r="CD9" s="309"/>
      <c r="CE9" s="309"/>
      <c r="CF9" s="309"/>
      <c r="CG9" s="309"/>
      <c r="CH9" s="309"/>
      <c r="CI9" s="309"/>
      <c r="CJ9" s="309"/>
      <c r="CK9" s="309"/>
      <c r="CL9" s="309"/>
      <c r="CM9" s="309"/>
      <c r="CN9" s="309"/>
      <c r="CO9" s="309"/>
      <c r="CP9" s="309"/>
      <c r="CQ9" s="309"/>
      <c r="CR9" s="309"/>
      <c r="CS9" s="309"/>
      <c r="CT9" s="309"/>
      <c r="CU9" s="309"/>
      <c r="CV9" s="309"/>
      <c r="CW9" s="309"/>
      <c r="CX9" s="309"/>
      <c r="CY9" s="309"/>
      <c r="CZ9" s="309"/>
      <c r="DA9" s="309"/>
      <c r="DB9" s="309"/>
      <c r="DC9" s="309"/>
      <c r="DD9" s="309"/>
      <c r="DE9" s="309"/>
      <c r="DF9" s="309"/>
      <c r="DG9" s="309"/>
      <c r="DH9" s="309"/>
      <c r="DI9" s="309"/>
      <c r="DJ9" s="309"/>
      <c r="DK9" s="309"/>
      <c r="DL9" s="309"/>
      <c r="DM9" s="309"/>
      <c r="DN9" s="309"/>
      <c r="DO9" s="309"/>
      <c r="DP9" s="309"/>
      <c r="DQ9" s="309"/>
      <c r="DR9" s="309"/>
      <c r="DS9" s="309"/>
      <c r="DT9" s="309"/>
      <c r="DU9" s="309"/>
      <c r="DV9" s="309"/>
      <c r="DW9" s="309"/>
      <c r="DX9" s="309"/>
      <c r="DY9" s="309"/>
      <c r="DZ9" s="309"/>
      <c r="EA9" s="309"/>
      <c r="EB9" s="309"/>
      <c r="EC9" s="309"/>
      <c r="ED9" s="309"/>
      <c r="EE9" s="309"/>
      <c r="EF9" s="309"/>
      <c r="EG9" s="309"/>
      <c r="EH9" s="309"/>
      <c r="EI9" s="309"/>
      <c r="EJ9" s="309"/>
      <c r="EK9" s="309"/>
      <c r="EL9" s="309"/>
      <c r="EM9" s="309"/>
      <c r="EN9" s="309"/>
      <c r="EO9" s="309"/>
      <c r="EP9" s="309"/>
      <c r="EQ9" s="309"/>
      <c r="ER9" s="309"/>
      <c r="ES9" s="309"/>
      <c r="ET9" s="309"/>
      <c r="EU9" s="309"/>
      <c r="EV9" s="309"/>
      <c r="EW9" s="309"/>
      <c r="EX9" s="309"/>
      <c r="EY9" s="309"/>
    </row>
    <row r="10" spans="1:155" s="7" customFormat="1" ht="45" customHeight="1" thickBot="1" x14ac:dyDescent="0.25">
      <c r="A10" s="395" t="s">
        <v>24</v>
      </c>
      <c r="B10" s="397" t="s">
        <v>25</v>
      </c>
      <c r="C10" s="397" t="s">
        <v>26</v>
      </c>
      <c r="D10" s="402" t="s">
        <v>27</v>
      </c>
      <c r="E10" s="356" t="s">
        <v>28</v>
      </c>
      <c r="F10" s="357"/>
      <c r="G10" s="356" t="s">
        <v>29</v>
      </c>
      <c r="H10" s="357"/>
      <c r="I10" s="356" t="s">
        <v>30</v>
      </c>
      <c r="J10" s="412"/>
      <c r="K10" s="413"/>
      <c r="L10" s="205" t="s">
        <v>31</v>
      </c>
      <c r="M10" s="205" t="s">
        <v>32</v>
      </c>
      <c r="N10" s="143" t="s">
        <v>33</v>
      </c>
      <c r="O10" s="143" t="s">
        <v>34</v>
      </c>
      <c r="P10" s="205" t="s">
        <v>35</v>
      </c>
      <c r="Q10" s="144" t="s">
        <v>36</v>
      </c>
      <c r="R10" s="206" t="s">
        <v>37</v>
      </c>
      <c r="S10" s="143" t="s">
        <v>38</v>
      </c>
      <c r="T10" s="143" t="s">
        <v>39</v>
      </c>
      <c r="U10" s="333" t="s">
        <v>2326</v>
      </c>
      <c r="V10" s="142" t="s">
        <v>40</v>
      </c>
      <c r="W10" s="143" t="s">
        <v>41</v>
      </c>
      <c r="X10" s="144" t="s">
        <v>42</v>
      </c>
      <c r="Y10" s="423" t="s">
        <v>43</v>
      </c>
      <c r="Z10" s="378"/>
      <c r="AA10" s="379"/>
      <c r="AB10" s="379"/>
      <c r="AC10" s="379"/>
      <c r="AD10" s="379"/>
      <c r="AE10" s="379"/>
      <c r="AF10" s="379"/>
      <c r="AG10" s="379"/>
      <c r="AH10" s="379"/>
      <c r="AI10" s="316" t="s">
        <v>2468</v>
      </c>
      <c r="AJ10" s="316" t="s">
        <v>1103</v>
      </c>
      <c r="AK10" s="316" t="s">
        <v>44</v>
      </c>
      <c r="AL10" s="316" t="s">
        <v>44</v>
      </c>
      <c r="AM10" s="120" t="s">
        <v>45</v>
      </c>
      <c r="AN10" s="120"/>
      <c r="AO10" s="120"/>
      <c r="AP10" s="120"/>
      <c r="AQ10" s="120"/>
      <c r="AR10" s="120"/>
      <c r="AS10" s="121"/>
      <c r="AT10" s="91"/>
      <c r="AU10" s="29"/>
      <c r="AV10" s="30"/>
      <c r="BT10" s="36" t="s">
        <v>46</v>
      </c>
      <c r="BU10" s="37" t="s">
        <v>47</v>
      </c>
      <c r="BV10" s="33" t="s">
        <v>48</v>
      </c>
      <c r="BW10" s="39"/>
      <c r="CB10" s="310"/>
      <c r="CC10" s="310"/>
      <c r="CD10" s="310"/>
      <c r="CE10" s="310"/>
      <c r="CF10" s="310"/>
      <c r="CG10" s="310"/>
      <c r="CH10" s="310"/>
      <c r="CI10" s="310"/>
      <c r="CJ10" s="310"/>
      <c r="CK10" s="310"/>
      <c r="CL10" s="310"/>
      <c r="CM10" s="310"/>
      <c r="CN10" s="310"/>
      <c r="CO10" s="310"/>
      <c r="CP10" s="310"/>
      <c r="CQ10" s="310"/>
      <c r="CR10" s="310"/>
      <c r="CS10" s="310"/>
      <c r="CT10" s="310"/>
      <c r="CU10" s="310"/>
      <c r="CV10" s="310"/>
      <c r="CW10" s="310"/>
      <c r="CX10" s="310"/>
      <c r="CY10" s="310"/>
      <c r="CZ10" s="310"/>
      <c r="DA10" s="310"/>
      <c r="DB10" s="310"/>
      <c r="DC10" s="310"/>
      <c r="DD10" s="310"/>
      <c r="DE10" s="310"/>
      <c r="DF10" s="310"/>
      <c r="DG10" s="310"/>
      <c r="DH10" s="310"/>
      <c r="DI10" s="310"/>
      <c r="DJ10" s="310"/>
      <c r="DK10" s="310"/>
      <c r="DL10" s="310"/>
      <c r="DM10" s="310"/>
      <c r="DN10" s="310"/>
      <c r="DO10" s="310"/>
      <c r="DP10" s="310"/>
      <c r="DQ10" s="310"/>
      <c r="DR10" s="310"/>
      <c r="DS10" s="310"/>
      <c r="DT10" s="310"/>
      <c r="DU10" s="310"/>
      <c r="DV10" s="310"/>
      <c r="DW10" s="310"/>
      <c r="DX10" s="310"/>
      <c r="DY10" s="310"/>
      <c r="DZ10" s="310"/>
      <c r="EA10" s="310"/>
      <c r="EB10" s="310"/>
      <c r="EC10" s="310"/>
      <c r="ED10" s="310"/>
      <c r="EE10" s="310"/>
      <c r="EF10" s="310"/>
      <c r="EG10" s="310"/>
      <c r="EH10" s="310"/>
      <c r="EI10" s="310"/>
      <c r="EJ10" s="310"/>
      <c r="EK10" s="310"/>
      <c r="EL10" s="310"/>
      <c r="EM10" s="310"/>
      <c r="EN10" s="310"/>
      <c r="EO10" s="310"/>
      <c r="EP10" s="310"/>
      <c r="EQ10" s="310"/>
      <c r="ER10" s="310"/>
      <c r="ES10" s="310"/>
      <c r="ET10" s="310"/>
      <c r="EU10" s="310"/>
      <c r="EV10" s="310"/>
      <c r="EW10" s="310"/>
      <c r="EX10" s="310"/>
      <c r="EY10" s="310"/>
    </row>
    <row r="11" spans="1:155" s="7" customFormat="1" ht="151.9" customHeight="1" thickBot="1" x14ac:dyDescent="0.3">
      <c r="A11" s="396"/>
      <c r="B11" s="398"/>
      <c r="C11" s="398"/>
      <c r="D11" s="403"/>
      <c r="E11" s="354" t="s">
        <v>49</v>
      </c>
      <c r="F11" s="355"/>
      <c r="G11" s="42" t="s">
        <v>50</v>
      </c>
      <c r="H11" s="43" t="s">
        <v>51</v>
      </c>
      <c r="I11" s="8"/>
      <c r="J11" s="341"/>
      <c r="K11" s="342"/>
      <c r="L11" s="9" t="s">
        <v>52</v>
      </c>
      <c r="M11" s="18" t="s">
        <v>2334</v>
      </c>
      <c r="N11" s="9" t="s">
        <v>2331</v>
      </c>
      <c r="O11" s="9" t="s">
        <v>2330</v>
      </c>
      <c r="P11" s="169" t="s">
        <v>2329</v>
      </c>
      <c r="Q11" s="18" t="s">
        <v>53</v>
      </c>
      <c r="R11" s="18" t="s">
        <v>54</v>
      </c>
      <c r="S11" s="9" t="s">
        <v>55</v>
      </c>
      <c r="T11" s="443" t="s">
        <v>2328</v>
      </c>
      <c r="U11" s="334" t="s">
        <v>2327</v>
      </c>
      <c r="V11" s="9" t="s">
        <v>56</v>
      </c>
      <c r="W11" s="9" t="s">
        <v>57</v>
      </c>
      <c r="X11" s="17" t="s">
        <v>58</v>
      </c>
      <c r="Y11" s="424"/>
      <c r="Z11" s="375"/>
      <c r="AA11" s="376"/>
      <c r="AB11" s="376"/>
      <c r="AC11" s="376"/>
      <c r="AD11" s="376"/>
      <c r="AE11" s="376"/>
      <c r="AF11" s="377"/>
      <c r="AG11" s="380"/>
      <c r="AH11" s="380"/>
      <c r="AI11" s="326" t="s">
        <v>59</v>
      </c>
      <c r="AJ11" s="326" t="s">
        <v>2469</v>
      </c>
      <c r="AK11" s="326" t="s">
        <v>59</v>
      </c>
      <c r="AL11" s="327" t="s">
        <v>2469</v>
      </c>
      <c r="AM11" s="306" t="s">
        <v>60</v>
      </c>
      <c r="AN11" s="119" t="s">
        <v>61</v>
      </c>
      <c r="AO11" s="119" t="s">
        <v>62</v>
      </c>
      <c r="AP11" s="119" t="s">
        <v>63</v>
      </c>
      <c r="AQ11" s="119" t="s">
        <v>64</v>
      </c>
      <c r="AR11" s="208" t="s">
        <v>65</v>
      </c>
      <c r="AS11" s="122"/>
      <c r="AT11" s="90" t="s">
        <v>66</v>
      </c>
      <c r="AW11" s="46" t="s">
        <v>67</v>
      </c>
      <c r="AX11" s="44"/>
      <c r="AY11" s="44"/>
      <c r="AZ11" s="44"/>
      <c r="BA11" s="44"/>
      <c r="BB11" s="44"/>
      <c r="BC11" s="37"/>
      <c r="BD11" s="46" t="s">
        <v>67</v>
      </c>
      <c r="BE11" s="37"/>
      <c r="BF11" s="37"/>
      <c r="BG11" s="37"/>
      <c r="BH11" s="46" t="s">
        <v>68</v>
      </c>
      <c r="BI11" s="47"/>
      <c r="BJ11" s="47"/>
      <c r="BK11" s="46" t="s">
        <v>69</v>
      </c>
      <c r="BL11" s="37"/>
      <c r="BM11" s="37"/>
      <c r="BN11" s="47" t="s">
        <v>70</v>
      </c>
      <c r="BO11" s="47"/>
      <c r="BP11" s="47"/>
      <c r="BQ11" s="45"/>
      <c r="BT11" s="36" t="s">
        <v>71</v>
      </c>
      <c r="BU11" s="37" t="s">
        <v>0</v>
      </c>
      <c r="BV11" s="33" t="s">
        <v>72</v>
      </c>
      <c r="BW11" s="39"/>
      <c r="CB11" s="310"/>
      <c r="CC11" s="310"/>
      <c r="CD11" s="310"/>
      <c r="CE11" s="311" t="s">
        <v>2453</v>
      </c>
      <c r="CF11" s="311" t="s">
        <v>2460</v>
      </c>
      <c r="CG11" s="311"/>
      <c r="CH11" s="311" t="s">
        <v>2461</v>
      </c>
      <c r="CI11" s="311" t="s">
        <v>126</v>
      </c>
      <c r="CJ11" s="311" t="s">
        <v>2454</v>
      </c>
      <c r="CK11" s="311" t="s">
        <v>2342</v>
      </c>
      <c r="CL11" s="311" t="s">
        <v>2455</v>
      </c>
      <c r="CM11" s="311" t="s">
        <v>2456</v>
      </c>
      <c r="CN11" s="311" t="s">
        <v>2457</v>
      </c>
      <c r="CO11" s="311" t="s">
        <v>2462</v>
      </c>
      <c r="CP11" s="311" t="s">
        <v>2458</v>
      </c>
      <c r="CQ11" s="311" t="s">
        <v>2459</v>
      </c>
      <c r="CR11" s="310"/>
      <c r="CS11" s="310" t="s">
        <v>2465</v>
      </c>
      <c r="CT11" s="310" t="s">
        <v>2466</v>
      </c>
      <c r="CU11" s="310"/>
      <c r="CV11" s="310"/>
      <c r="CW11" s="310"/>
      <c r="CX11" s="310"/>
      <c r="CY11" s="310"/>
      <c r="CZ11" s="310"/>
      <c r="DA11" s="310"/>
      <c r="DB11" s="310"/>
      <c r="DC11" s="310"/>
      <c r="DD11" s="310"/>
      <c r="DE11" s="310"/>
      <c r="DF11" s="310"/>
      <c r="DG11" s="310"/>
      <c r="DH11" s="310"/>
      <c r="DI11" s="310"/>
      <c r="DJ11" s="310"/>
      <c r="DK11" s="310"/>
      <c r="DL11" s="310"/>
      <c r="DM11" s="310"/>
      <c r="DN11" s="310"/>
      <c r="DO11" s="310"/>
      <c r="DP11" s="310"/>
      <c r="DQ11" s="310"/>
      <c r="DR11" s="310"/>
      <c r="DS11" s="310"/>
      <c r="DT11" s="310"/>
      <c r="DU11" s="310"/>
      <c r="DV11" s="310"/>
      <c r="DW11" s="310"/>
      <c r="DX11" s="310"/>
      <c r="DY11" s="310"/>
      <c r="DZ11" s="310"/>
      <c r="EA11" s="310"/>
      <c r="EB11" s="310"/>
      <c r="EC11" s="310"/>
      <c r="ED11" s="310"/>
      <c r="EE11" s="310"/>
      <c r="EF11" s="310"/>
      <c r="EG11" s="310"/>
      <c r="EH11" s="310"/>
      <c r="EI11" s="310"/>
      <c r="EJ11" s="310"/>
      <c r="EK11" s="310"/>
      <c r="EL11" s="310"/>
      <c r="EM11" s="310"/>
      <c r="EN11" s="310"/>
      <c r="EO11" s="310"/>
      <c r="EP11" s="310"/>
      <c r="EQ11" s="310"/>
      <c r="ER11" s="310"/>
      <c r="ES11" s="310"/>
      <c r="ET11" s="310"/>
      <c r="EU11" s="310"/>
      <c r="EV11" s="310"/>
      <c r="EW11" s="310"/>
      <c r="EX11" s="310"/>
      <c r="EY11" s="310"/>
    </row>
    <row r="12" spans="1:155" s="48" customFormat="1" ht="28.5" customHeight="1" x14ac:dyDescent="0.2">
      <c r="A12" s="159" t="str">
        <f>IF(E12&lt;&gt;"",A11+1,"")</f>
        <v/>
      </c>
      <c r="B12" s="62"/>
      <c r="C12" s="63"/>
      <c r="D12" s="64"/>
      <c r="E12" s="358"/>
      <c r="F12" s="359"/>
      <c r="G12" s="393"/>
      <c r="H12" s="393"/>
      <c r="I12" s="390"/>
      <c r="J12" s="391"/>
      <c r="K12" s="392"/>
      <c r="L12" s="322"/>
      <c r="M12" s="322"/>
      <c r="N12" s="66"/>
      <c r="O12" s="66"/>
      <c r="P12" s="323"/>
      <c r="Q12" s="322"/>
      <c r="R12" s="324"/>
      <c r="S12" s="66"/>
      <c r="T12" s="325"/>
      <c r="U12" s="335"/>
      <c r="V12" s="63"/>
      <c r="W12" s="123"/>
      <c r="X12" s="69"/>
      <c r="Y12" s="74"/>
      <c r="Z12" s="145"/>
      <c r="AA12" s="146"/>
      <c r="AB12" s="147"/>
      <c r="AC12" s="148"/>
      <c r="AD12" s="145"/>
      <c r="AE12" s="145"/>
      <c r="AF12" s="149"/>
      <c r="AG12" s="150"/>
      <c r="AH12" s="149"/>
      <c r="AI12" s="328" t="str">
        <f>CT12</f>
        <v/>
      </c>
      <c r="AJ12" s="328" t="str">
        <f>CR12</f>
        <v/>
      </c>
      <c r="AK12" s="328" t="e">
        <f>IF(AR12=".OS",VLOOKUP($AT12,'Pull-Downs_Zyl'!M:N,2,FALSE),VLOOKUP($AT12,'Pull-Downs_Zyl'!K:L,2,FALSE))</f>
        <v>#N/A</v>
      </c>
      <c r="AL12" s="318" t="str">
        <f>AT12</f>
        <v/>
      </c>
      <c r="AM12" s="158" t="e">
        <f>VLOOKUP($AT12,'Pull-Downs_Zyl'!$K$5:$O$525,3,FALSE)</f>
        <v>#N/A</v>
      </c>
      <c r="AN12" s="151" t="str">
        <f t="shared" ref="AN12:AN75" si="0">IF(E12="E-Zylinder","NC.PG.Z4.","")</f>
        <v/>
      </c>
      <c r="AO12" s="151" t="str">
        <f t="shared" ref="AO12:AO75" si="1">IF(E12="E-Zylinder",CONCATENATE(X12,"."),"")</f>
        <v/>
      </c>
      <c r="AP12" s="151" t="str">
        <f t="shared" ref="AP12:AP75" si="2">IF(E12="E-Zylinder",IF(OR($E$8="Mifare",$E$8="TeachInMifare",$E$8="Mifare OSS"),"MP.",IF(OR($E$8="Legic",$E$8="TeachInLegic",$E$8="Legic OSS"),"LG.","bitte Technologie wählen")),"")</f>
        <v/>
      </c>
      <c r="AQ12" s="151" t="str">
        <f t="shared" ref="AQ12:AQ75" si="3">IF(E12="E-Zylinder",IF(AND($V12="Comfort-Knaufzylinder",$W12="Innenbereich"),"CO",IF(AND($V12="Comfort-Knaufzylinder",$W12="Außenbereich"),"CO.WP",IF(AND($V12="Halbzylinder",$W12="Innenbereich"),"HZ",IF(AND($V12="Halbzylinder",$W12="Außenbereich"),"HZ.MR.WP",IF($V12="Antipanik-Knaufzylinder","AP2.FD.WP","Eingabe vervollständigen"))))),"")</f>
        <v/>
      </c>
      <c r="AR12" s="207" t="str">
        <f>IF(AND(E12="E-Zylinder",RIGHT($E$8,3)="OSS"),".OS","")</f>
        <v/>
      </c>
      <c r="AS12" s="157"/>
      <c r="AT12" s="158" t="str">
        <f>IF(V12="Zubehör/Ersatzteile",VLOOKUP(W12,'Pull-Downs_Zyl'!$K$518:$O$525,3,FALSE),CONCATENATE(AN12,AO12,AP12,AQ12,AR12))</f>
        <v/>
      </c>
      <c r="AU12" s="37"/>
      <c r="AW12" s="70" t="str">
        <f t="shared" ref="AW12:AW75" si="4">CONCATENATE(G12,M12)</f>
        <v/>
      </c>
      <c r="AX12" s="47"/>
      <c r="AY12" s="47"/>
      <c r="AZ12" s="47"/>
      <c r="BA12" s="47" t="s">
        <v>73</v>
      </c>
      <c r="BB12" s="47"/>
      <c r="BD12" s="70" t="str">
        <f t="shared" ref="BD12:BD75" si="5">IF(OR(E12="PegaSys Office",E12="PegaSys Office eVayo"),CONCATENATE(L12,M12,F12),"")</f>
        <v/>
      </c>
      <c r="BE12" s="71" t="s">
        <v>74</v>
      </c>
      <c r="BH12" s="71" t="s">
        <v>75</v>
      </c>
      <c r="BK12" s="70" t="e">
        <f>IF(AND(#REF!="ja",M12=9,E12="PegaSys Office eVAYO"),CONCATENATE(L12,#REF!,M12,F12),IF(AND(#REF!="ja",M12=9,E12="PegaSys Office"),CONCATENATE(L12,#REF!,M12,F12),""))</f>
        <v>#REF!</v>
      </c>
      <c r="BL12" s="71" t="s">
        <v>74</v>
      </c>
      <c r="BP12" s="71" t="s">
        <v>75</v>
      </c>
      <c r="BT12" s="83" t="s">
        <v>76</v>
      </c>
      <c r="BU12" s="37" t="s">
        <v>77</v>
      </c>
      <c r="BV12" s="48" t="s">
        <v>78</v>
      </c>
      <c r="BW12" s="39"/>
      <c r="CB12" s="312"/>
      <c r="CC12" s="312"/>
      <c r="CD12" s="312"/>
      <c r="CE12" s="312" t="str">
        <f>IF(E12="PegaSys 2.1",Datenquelle_Peg2.1!$A$2,"")</f>
        <v/>
      </c>
      <c r="CF12" s="312" t="str">
        <f>IF(I12="B 2.1 breit","Br",IF(I12="S 2.1 schmal","Sc",IF(I12="B 2.1 Back to Back","BB",IF(I12="S 2.1 Back to Back","SB",""))))</f>
        <v/>
      </c>
      <c r="CG12" s="312" t="str">
        <f>IF($E$8="MIFARE","Mi",IF($E$8="LEGIC","Lg",IF($E$8="MIFARE OSS","MO",IF($E$8="LEGIC OSS","LO",""))))</f>
        <v/>
      </c>
      <c r="CH12" s="312" t="str">
        <f>IF(OR(S12="Rosetten",S12="Ovalrosetten"),Datenquelle_Peg2.1!$E$2,IF(OR(S12="Langschild",S12="Langschild schmal"),Datenquelle_Peg2.1!$E$3,IF(S12="Kurzschild",Datenquelle_Peg2.1!$E$4,IF(S12="Scandinavian Oval",Datenquelle_Peg2.1!$E$6,""))))</f>
        <v/>
      </c>
      <c r="CI12" s="312" t="str">
        <f>IF(T12=182,Datenquelle_Peg2.1!$G$2,IF(T12=192,Datenquelle_Peg2.1!$G$3,IF(T12=282,Datenquelle_Peg2.1!$G$4,IF(T12=292,Datenquelle_Peg2.1!$G$5,IF(T12=1182,Datenquelle_Peg2.1!$G$6,"")))))</f>
        <v/>
      </c>
      <c r="CJ12" s="312" t="str">
        <f>IF(G12="links",Datenquelle_Peg2.1!$I$2,IF(G12="rechts",Datenquelle_Peg2.1!$I$3,""))</f>
        <v/>
      </c>
      <c r="CK12" s="312" t="str">
        <f>IF(M12=7,Datenquelle_Peg2.1!$K$2,IF(M12=8,Datenquelle_Peg2.1!$K$3,IF(M12=8.5,Datenquelle_Peg2.1!$K$4,IF(M12=9,Datenquelle_Peg2.1!$K$5,IF(M12="F9 (FS)",Datenquelle_Peg2.1!$K$6,IF(M12=10,Datenquelle_Peg2.1!$K$7,""))))))</f>
        <v/>
      </c>
      <c r="CL12" s="312" t="str">
        <f>IF(L12="37-46 mm",Datenquelle_Peg2.1!$M$2,IF(L12="47-56 mm",Datenquelle_Peg2.1!$M$3,IF(L12="57-66 mm",Datenquelle_Peg2.1!$M$4,IF(L12="67-76 mm",Datenquelle_Peg2.1!$M$5,IF(L12="77-86 mm",Datenquelle_Peg2.1!$M$6,IF(L12="87-96 mm",Datenquelle_Peg2.1!$M$7,IF(L12="97-106 mm",Datenquelle_Peg2.1!$M$8,IF(L12="107-116 mm",Datenquelle_Peg2.1!$M$9,IF(L12="117-126 mm",Datenquelle_Peg2.1!$M$10,IF(L12="127-136 mm",Datenquelle_Peg2.1!$M$11,IF(L12="137-146 mm",Datenquelle_Peg2.1!$M$12,IF(L12="147-156 mm",Datenquelle_Peg2.1!$M$13,IF(L12="156-160 mm",Datenquelle_Peg2.1!$M$14,"")))))))))))))</f>
        <v/>
      </c>
      <c r="CM12" s="312" t="str">
        <f>IF(N12="Profilzyl. PZ",Datenquelle_Peg2.1!$O$3,IF(N12="Blind",Datenquelle_Peg2.1!$O$2,IF(N12="Zylinderabdeckung",Datenquelle_Peg2.1!$O$4,IF(N12="Scandinavian Oval",Datenquelle_Peg2.1!$O$5,""))))</f>
        <v/>
      </c>
      <c r="CN12" s="312" t="str">
        <f>IF(P12="PZ 70",Datenquelle_Peg2.1!$Q$3,IF(P12="PZ 72",Datenquelle_Peg2.1!$Q$4,IF(P12="PZ 78",Datenquelle_Peg2.1!$Q$5,IF(P12="PZ 85",Datenquelle_Peg2.1!$Q$6,IF(P12="PZ 88",Datenquelle_Peg2.1!$Q$7,IF(P12="PZ 92",Datenquelle_Peg2.1!$Q$8,IF(P12="00",Datenquelle_Peg2.1!$Q$2,IF(P12="SO 105",Datenquelle_Peg2.1!$Q$9,""))))))))</f>
        <v/>
      </c>
      <c r="CO12" s="312" t="str">
        <f>IF(O12="Profilzyl. PZ",Datenquelle_Peg2.1!$S$3,IF(O12="Blind",Datenquelle_Peg2.1!$S$2,IF(O12="Scandinavian Oval",Datenquelle_Peg2.1!$S$4,"")))</f>
        <v/>
      </c>
      <c r="CP12" s="312" t="str">
        <f>IF(E12="PegaSys 2.1","E",IF(U12="Gold","G",""))</f>
        <v/>
      </c>
      <c r="CQ12" s="312" t="str">
        <f>IF(AND(Q12="außen",R12="einrastend"),Datenquelle_Peg2.1!$W$3,IF(AND(Q12="außen",R12="verschraubt"),Datenquelle_Peg2.1!$W$2,""))</f>
        <v/>
      </c>
      <c r="CR12" s="312" t="str">
        <f>IF(CE12="NC.PG.ET",CONCATENATE(CE12,".",CF12,CG12,".",CH12,".",CI12,".",CJ12,".",CK12,".",CL12,".",CM12,".",CN12,".",CO12,".",CP12,CQ12,),"")</f>
        <v/>
      </c>
      <c r="CS12" s="312" t="str">
        <f>MID(CR12,10,4)</f>
        <v/>
      </c>
      <c r="CT12" s="312" t="str">
        <f>IF(OR(CS12="BrMi",CS12="ScMi"),"3050001000",IF(OR(CS12="BrMO",CS12="ScMO"),"3050001002",IF(OR(CS12="BrLg",CS12="ScLg"),"3050002001",IF(OR(CS12="BrLO",CS12="ScLO"),"3050002020",IF(CS12="BBMi","3050001300",IF(CS12="BBMO","3050001310",IF(CS12="BBLg","3050001510",IF(CS12="BBLO","3050001520",IF(CS12="SBMi","3050001200",IF(CS12="SBMO","3050001210",IF(CS12="SBLg","3050001410",IF(CS12="SBLO","3050001420",""))))))))))))</f>
        <v/>
      </c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2"/>
      <c r="DM12" s="312"/>
      <c r="DN12" s="312"/>
      <c r="DO12" s="312"/>
      <c r="DP12" s="312"/>
      <c r="DQ12" s="312"/>
      <c r="DR12" s="312"/>
      <c r="DS12" s="312"/>
      <c r="DT12" s="312"/>
      <c r="DU12" s="312"/>
      <c r="DV12" s="312"/>
      <c r="DW12" s="312"/>
      <c r="DX12" s="312"/>
      <c r="DY12" s="312"/>
      <c r="DZ12" s="312"/>
      <c r="EA12" s="312"/>
      <c r="EB12" s="312"/>
      <c r="EC12" s="312"/>
      <c r="ED12" s="312"/>
      <c r="EE12" s="312"/>
      <c r="EF12" s="312"/>
      <c r="EG12" s="312"/>
      <c r="EH12" s="312"/>
      <c r="EI12" s="312"/>
      <c r="EJ12" s="312"/>
      <c r="EK12" s="312"/>
      <c r="EL12" s="312"/>
      <c r="EM12" s="312"/>
      <c r="EN12" s="312"/>
      <c r="EO12" s="312"/>
      <c r="EP12" s="312"/>
      <c r="EQ12" s="312"/>
      <c r="ER12" s="312"/>
      <c r="ES12" s="312"/>
      <c r="ET12" s="312"/>
      <c r="EU12" s="312"/>
      <c r="EV12" s="312"/>
      <c r="EW12" s="312"/>
      <c r="EX12" s="312"/>
      <c r="EY12" s="312"/>
    </row>
    <row r="13" spans="1:155" s="48" customFormat="1" ht="30" customHeight="1" x14ac:dyDescent="0.2">
      <c r="A13" s="159" t="str">
        <f>IF(E13&lt;&gt;"",A12+1,"")</f>
        <v/>
      </c>
      <c r="B13" s="72"/>
      <c r="C13" s="72"/>
      <c r="D13" s="73"/>
      <c r="E13" s="339"/>
      <c r="F13" s="340"/>
      <c r="G13" s="343"/>
      <c r="H13" s="343"/>
      <c r="I13" s="343"/>
      <c r="J13" s="343"/>
      <c r="K13" s="343"/>
      <c r="L13" s="319"/>
      <c r="M13" s="302"/>
      <c r="N13" s="65"/>
      <c r="O13" s="65"/>
      <c r="P13" s="67"/>
      <c r="Q13" s="319"/>
      <c r="R13" s="319"/>
      <c r="S13" s="65"/>
      <c r="T13" s="321"/>
      <c r="U13" s="336"/>
      <c r="V13" s="63"/>
      <c r="W13" s="123"/>
      <c r="X13" s="69"/>
      <c r="Y13" s="74"/>
      <c r="Z13" s="152"/>
      <c r="AA13" s="146"/>
      <c r="AB13" s="153"/>
      <c r="AC13" s="154"/>
      <c r="AD13" s="152"/>
      <c r="AE13" s="152"/>
      <c r="AF13" s="155"/>
      <c r="AG13" s="156"/>
      <c r="AH13" s="155"/>
      <c r="AI13" s="328" t="str">
        <f t="shared" ref="AI13:AI76" si="6">CT13</f>
        <v/>
      </c>
      <c r="AJ13" s="328" t="str">
        <f t="shared" ref="AJ13:AJ76" si="7">CR13</f>
        <v/>
      </c>
      <c r="AK13" s="328" t="e">
        <f>IF(AR13=".OS",VLOOKUP($AT13,'Pull-Downs_Zyl'!M:N,2,FALSE),VLOOKUP($AT13,'Pull-Downs_Zyl'!K:L,2,FALSE))</f>
        <v>#N/A</v>
      </c>
      <c r="AL13" s="318" t="str">
        <f>AT13</f>
        <v/>
      </c>
      <c r="AM13" s="158" t="e">
        <f>VLOOKUP($AT13,'Pull-Downs_Zyl'!$K$5:$O$525,3,FALSE)</f>
        <v>#N/A</v>
      </c>
      <c r="AN13" s="151" t="str">
        <f t="shared" si="0"/>
        <v/>
      </c>
      <c r="AO13" s="151" t="str">
        <f t="shared" si="1"/>
        <v/>
      </c>
      <c r="AP13" s="151" t="str">
        <f t="shared" si="2"/>
        <v/>
      </c>
      <c r="AQ13" s="151" t="str">
        <f t="shared" si="3"/>
        <v/>
      </c>
      <c r="AR13" s="207" t="str">
        <f t="shared" ref="AR13:AR76" si="8">IF(AND(E13="E-Zylinder",RIGHT($E$8,3)="OSS"),".OS","")</f>
        <v/>
      </c>
      <c r="AS13" s="157"/>
      <c r="AT13" s="158" t="str">
        <f>IF(V13="Zubehör/Ersatzteile",VLOOKUP(W13,'Pull-Downs_Zyl'!$K$518:$O$525,3,FALSE),CONCATENATE(AN13,AO13,AP13,AQ13,AR13))</f>
        <v/>
      </c>
      <c r="AW13" s="70" t="str">
        <f t="shared" si="4"/>
        <v/>
      </c>
      <c r="BA13" s="71" t="s">
        <v>75</v>
      </c>
      <c r="BD13" s="70" t="str">
        <f t="shared" si="5"/>
        <v/>
      </c>
      <c r="BK13" s="70" t="e">
        <f>IF(AND(#REF!="ja",M13=9,E13="PegaSys Office eVAYO"),CONCATENATE(L13,#REF!,M13,F13),IF(AND(#REF!="ja",M13=9,E13="PegaSys Office"),CONCATENATE(L13,#REF!,M13,F13),""))</f>
        <v>#REF!</v>
      </c>
      <c r="BL13" s="37"/>
      <c r="BT13" s="83" t="s">
        <v>79</v>
      </c>
      <c r="BU13" s="37" t="s">
        <v>80</v>
      </c>
      <c r="BV13" s="48" t="s">
        <v>81</v>
      </c>
      <c r="BW13" s="39"/>
      <c r="CB13" s="312"/>
      <c r="CC13" s="312"/>
      <c r="CD13" s="312"/>
      <c r="CE13" s="312" t="str">
        <f>IF(E13="PegaSys 2.1",Datenquelle_Peg2.1!$A$2,"")</f>
        <v/>
      </c>
      <c r="CF13" s="312" t="str">
        <f t="shared" ref="CF13:CF76" si="9">IF(I13="B 2.1 breit","Br",IF(I13="S 2.1 schmal","Sc",IF(I13="B 2.1 Back to Back","BB",IF(I13="S 2.1 Back to Back","SB",""))))</f>
        <v/>
      </c>
      <c r="CG13" s="312" t="str">
        <f t="shared" ref="CG13:CG76" si="10">IF($E$8="MIFARE","Mi",IF($E$8="LEGIC","Lg",IF($E$8="MIFARE OSS","MO",IF($E$8="LEGIC OSS","LO",""))))</f>
        <v/>
      </c>
      <c r="CH13" s="312" t="str">
        <f>IF(OR(S13="Rosetten",S13="Ovalrosetten"),Datenquelle_Peg2.1!$E$2,IF(OR(S13="Langschild",S13="Langschild schmal"),Datenquelle_Peg2.1!$E$3,IF(S13="Kurzschild",Datenquelle_Peg2.1!$E$4,IF(S13="Scandinavian Oval",Datenquelle_Peg2.1!$E$6,""))))</f>
        <v/>
      </c>
      <c r="CI13" s="312" t="str">
        <f>IF(T13=182,Datenquelle_Peg2.1!$G$2,IF(T13=192,Datenquelle_Peg2.1!$G$3,IF(T13=282,Datenquelle_Peg2.1!$G$4,IF(T13=292,Datenquelle_Peg2.1!$G$5,IF(T13=1182,Datenquelle_Peg2.1!$G$6,"")))))</f>
        <v/>
      </c>
      <c r="CJ13" s="312" t="str">
        <f>IF(G13="links",Datenquelle_Peg2.1!$I$2,IF(G13="rechts",Datenquelle_Peg2.1!$I$3,""))</f>
        <v/>
      </c>
      <c r="CK13" s="312" t="str">
        <f>IF(M13=7,Datenquelle_Peg2.1!$K$2,IF(M13=8,Datenquelle_Peg2.1!$K$3,IF(M13=8.5,Datenquelle_Peg2.1!$K$4,IF(M13=9,Datenquelle_Peg2.1!$K$5,IF(M13="F9 (FS)",Datenquelle_Peg2.1!$K$6,IF(M13=10,Datenquelle_Peg2.1!$K$7,""))))))</f>
        <v/>
      </c>
      <c r="CL13" s="312" t="str">
        <f>IF(L13="37-46 mm",Datenquelle_Peg2.1!$M$2,IF(L13="47-56 mm",Datenquelle_Peg2.1!$M$3,IF(L13="57-66 mm",Datenquelle_Peg2.1!$M$4,IF(L13="67-76 mm",Datenquelle_Peg2.1!$M$5,IF(L13="77-86 mm",Datenquelle_Peg2.1!$M$6,IF(L13="87-96 mm",Datenquelle_Peg2.1!$M$7,IF(L13="97-106 mm",Datenquelle_Peg2.1!$M$8,IF(L13="107-116 mm",Datenquelle_Peg2.1!$M$9,IF(L13="117-126 mm",Datenquelle_Peg2.1!$M$10,IF(L13="127-136 mm",Datenquelle_Peg2.1!$M$11,IF(L13="137-146 mm",Datenquelle_Peg2.1!$M$12,IF(L13="147-156 mm",Datenquelle_Peg2.1!$M$13,IF(L13="156-160 mm",Datenquelle_Peg2.1!$M$14,"")))))))))))))</f>
        <v/>
      </c>
      <c r="CM13" s="312" t="str">
        <f>IF(N13="Profilzyl. PZ",Datenquelle_Peg2.1!$O$3,IF(N13="Blind",Datenquelle_Peg2.1!$O$2,IF(N13="Zylinderabdeckung",Datenquelle_Peg2.1!$O$4,IF(N13="Scandinavian Oval",Datenquelle_Peg2.1!$O$5,""))))</f>
        <v/>
      </c>
      <c r="CN13" s="312" t="str">
        <f>IF(P13="PZ 70",Datenquelle_Peg2.1!$Q$3,IF(P13="PZ 72",Datenquelle_Peg2.1!$Q$4,IF(P13="PZ 78",Datenquelle_Peg2.1!$Q$5,IF(P13="PZ 85",Datenquelle_Peg2.1!$Q$6,IF(P13="PZ 88",Datenquelle_Peg2.1!$Q$7,IF(P13="PZ 92",Datenquelle_Peg2.1!$Q$8,IF(P13="00",Datenquelle_Peg2.1!$Q$2,IF(P13="SO 105",Datenquelle_Peg2.1!$Q$9,""))))))))</f>
        <v/>
      </c>
      <c r="CO13" s="312" t="str">
        <f>IF(O13="Profilzyl. PZ",Datenquelle_Peg2.1!$S$3,IF(O13="Blind",Datenquelle_Peg2.1!$S$2,IF(O13="Scandinavian Oval",Datenquelle_Peg2.1!$S$4,"")))</f>
        <v/>
      </c>
      <c r="CP13" s="312" t="str">
        <f>IF(E13="PegaSys 2.1","E",IF(U13="Gold","G",""))</f>
        <v/>
      </c>
      <c r="CQ13" s="312" t="str">
        <f>IF(AND(Q13="außen",R13="einrastend"),Datenquelle_Peg2.1!$W$3,IF(AND(Q13="außen",R13="verschraubt"),Datenquelle_Peg2.1!$W$2,""))</f>
        <v/>
      </c>
      <c r="CR13" s="312" t="str">
        <f t="shared" ref="CR13:CR76" si="11">IF(CE13="NC.PG.ET",CONCATENATE(CE13,".",CF13,CG13,".",CH13,".",CI13,".",CJ13,".",CK13,".",CL13,".",CM13,".",CN13,".",CO13,".",CP13,CQ13,),"")</f>
        <v/>
      </c>
      <c r="CS13" s="313" t="str">
        <f t="shared" ref="CS13:CS76" si="12">MID(CR13,10,4)</f>
        <v/>
      </c>
      <c r="CT13" s="312" t="str">
        <f t="shared" ref="CT13:CT76" si="13">IF(OR(CS13="BrMi",CS13="ScMi"),"3050001000",IF(OR(CS13="BrMO",CS13="ScMO"),"3050001002",IF(OR(CS13="BrLg",CS13="ScLg"),"3050002001",IF(OR(CS13="BrLO",CS13="ScLO"),"3050002020",IF(CS13="BBMi","3050001300",IF(CS13="BBMO","3050001310",IF(CS13="BBLg","3050001510",IF(CS13="BBLO","3050001520",IF(CS13="SBMi","3050001200",IF(CS13="SBMO","3050001210",IF(CS13="SBLg","3050001410",IF(CS13="SBLO","3050001420",""))))))))))))</f>
        <v/>
      </c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</row>
    <row r="14" spans="1:155" s="48" customFormat="1" ht="28.5" customHeight="1" x14ac:dyDescent="0.2">
      <c r="A14" s="159" t="str">
        <f>IF(E14&lt;&gt;"",A13+1,"")</f>
        <v/>
      </c>
      <c r="B14" s="72"/>
      <c r="C14" s="62"/>
      <c r="D14" s="73"/>
      <c r="E14" s="339"/>
      <c r="F14" s="340"/>
      <c r="G14" s="347"/>
      <c r="H14" s="347"/>
      <c r="I14" s="344"/>
      <c r="J14" s="345"/>
      <c r="K14" s="346"/>
      <c r="L14" s="229"/>
      <c r="M14" s="228"/>
      <c r="N14" s="65"/>
      <c r="O14" s="65"/>
      <c r="P14" s="67"/>
      <c r="Q14" s="62"/>
      <c r="R14" s="68"/>
      <c r="S14" s="63"/>
      <c r="T14" s="303"/>
      <c r="U14" s="337"/>
      <c r="V14" s="63"/>
      <c r="W14" s="123"/>
      <c r="X14" s="69"/>
      <c r="Y14" s="74"/>
      <c r="Z14" s="152"/>
      <c r="AA14" s="146"/>
      <c r="AB14" s="153"/>
      <c r="AC14" s="154"/>
      <c r="AD14" s="152"/>
      <c r="AE14" s="152"/>
      <c r="AF14" s="155"/>
      <c r="AG14" s="156"/>
      <c r="AH14" s="155"/>
      <c r="AI14" s="317" t="str">
        <f t="shared" si="6"/>
        <v/>
      </c>
      <c r="AJ14" s="317" t="str">
        <f t="shared" si="7"/>
        <v/>
      </c>
      <c r="AK14" s="328" t="e">
        <f>IF(AR14=".OS",VLOOKUP($AT14,'Pull-Downs_Zyl'!M:N,2,FALSE),VLOOKUP($AT14,'Pull-Downs_Zyl'!K:L,2,FALSE))</f>
        <v>#N/A</v>
      </c>
      <c r="AL14" s="318" t="str">
        <f t="shared" ref="AL14:AL77" si="14">AT14</f>
        <v/>
      </c>
      <c r="AM14" s="158" t="e">
        <f>VLOOKUP($AT14,'Pull-Downs_Zyl'!$K$5:$O$525,3,FALSE)</f>
        <v>#N/A</v>
      </c>
      <c r="AN14" s="151" t="str">
        <f t="shared" si="0"/>
        <v/>
      </c>
      <c r="AO14" s="151" t="str">
        <f t="shared" si="1"/>
        <v/>
      </c>
      <c r="AP14" s="151" t="str">
        <f t="shared" si="2"/>
        <v/>
      </c>
      <c r="AQ14" s="151" t="str">
        <f t="shared" si="3"/>
        <v/>
      </c>
      <c r="AR14" s="207" t="str">
        <f t="shared" si="8"/>
        <v/>
      </c>
      <c r="AS14" s="157"/>
      <c r="AT14" s="158" t="str">
        <f>IF(V14="Zubehör/Ersatzteile",VLOOKUP(W14,'Pull-Downs_Zyl'!$K$518:$O$525,3,FALSE),CONCATENATE(AN14,AO14,AP14,AQ14,AR14))</f>
        <v/>
      </c>
      <c r="AW14" s="70" t="str">
        <f t="shared" si="4"/>
        <v/>
      </c>
      <c r="AX14" s="48" t="s">
        <v>51</v>
      </c>
      <c r="AY14" s="48">
        <v>7</v>
      </c>
      <c r="BA14" s="48" t="str">
        <f>CONCATENATE(AX14,AY14)</f>
        <v>rechts7</v>
      </c>
      <c r="BB14" s="48">
        <v>0</v>
      </c>
      <c r="BD14" s="70" t="str">
        <f t="shared" si="5"/>
        <v/>
      </c>
      <c r="BE14" s="48" t="s">
        <v>82</v>
      </c>
      <c r="BF14" s="48">
        <v>7</v>
      </c>
      <c r="BG14" s="48" t="s">
        <v>83</v>
      </c>
      <c r="BH14" s="48" t="str">
        <f>CONCATENATE(BE14,BF14,BG14)</f>
        <v>38-427Glas (Aufpreis)</v>
      </c>
      <c r="BI14" s="48" t="s">
        <v>84</v>
      </c>
      <c r="BK14" s="70" t="e">
        <f>IF(AND(#REF!="ja",M14=9,E14="PegaSys Office eVAYO"),CONCATENATE(L14,#REF!,M14,F14),IF(AND(#REF!="ja",M14=9,E14="PegaSys Office"),CONCATENATE(L14,#REF!,M14,F14),""))</f>
        <v>#REF!</v>
      </c>
      <c r="BL14" s="48" t="s">
        <v>82</v>
      </c>
      <c r="BM14" s="75" t="s">
        <v>85</v>
      </c>
      <c r="BN14" s="48">
        <v>9</v>
      </c>
      <c r="BO14" s="48" t="s">
        <v>83</v>
      </c>
      <c r="BP14" s="48" t="str">
        <f>CONCATENATE(BL14,BM14,BN14,BO14)</f>
        <v>38-42ja9Glas (Aufpreis)</v>
      </c>
      <c r="BQ14" s="48" t="s">
        <v>86</v>
      </c>
      <c r="BT14" s="83" t="s">
        <v>87</v>
      </c>
      <c r="BU14" s="37" t="s">
        <v>73</v>
      </c>
      <c r="BV14" s="48" t="s">
        <v>88</v>
      </c>
      <c r="BW14" s="39"/>
      <c r="CB14" s="312"/>
      <c r="CC14" s="312"/>
      <c r="CD14" s="312"/>
      <c r="CE14" s="312" t="str">
        <f>IF(E14="PegaSys 2.1",Datenquelle_Peg2.1!$A$2,"")</f>
        <v/>
      </c>
      <c r="CF14" s="312" t="str">
        <f t="shared" si="9"/>
        <v/>
      </c>
      <c r="CG14" s="312" t="str">
        <f t="shared" si="10"/>
        <v/>
      </c>
      <c r="CH14" s="312" t="str">
        <f>IF(OR(S14="Rosetten",S14="Ovalrosetten"),Datenquelle_Peg2.1!$E$2,IF(OR(S14="Langschild",S14="Langschild schmal"),Datenquelle_Peg2.1!$E$3,IF(S14="Kurzschild",Datenquelle_Peg2.1!$E$4,IF(S14="Scandinavian Oval",Datenquelle_Peg2.1!$E$6,""))))</f>
        <v/>
      </c>
      <c r="CI14" s="312" t="str">
        <f>IF(T14=182,Datenquelle_Peg2.1!$G$2,IF(T14=192,Datenquelle_Peg2.1!$G$3,IF(T14=282,Datenquelle_Peg2.1!$G$4,IF(T14=292,Datenquelle_Peg2.1!$G$5,IF(T14=1182,Datenquelle_Peg2.1!$G$6,"")))))</f>
        <v/>
      </c>
      <c r="CJ14" s="312" t="str">
        <f>IF(G14="links",Datenquelle_Peg2.1!$I$2,IF(G14="rechts",Datenquelle_Peg2.1!$I$3,""))</f>
        <v/>
      </c>
      <c r="CK14" s="312" t="str">
        <f>IF(M14=7,Datenquelle_Peg2.1!$K$2,IF(M14=8,Datenquelle_Peg2.1!$K$3,IF(M14=8.5,Datenquelle_Peg2.1!$K$4,IF(M14=9,Datenquelle_Peg2.1!$K$5,IF(M14="F9 (FS)",Datenquelle_Peg2.1!$K$6,IF(M14=10,Datenquelle_Peg2.1!$K$7,""))))))</f>
        <v/>
      </c>
      <c r="CL14" s="312" t="str">
        <f>IF(L14="37-46 mm",Datenquelle_Peg2.1!$M$2,IF(L14="47-56 mm",Datenquelle_Peg2.1!$M$3,IF(L14="57-66 mm",Datenquelle_Peg2.1!$M$4,IF(L14="67-76 mm",Datenquelle_Peg2.1!$M$5,IF(L14="77-86 mm",Datenquelle_Peg2.1!$M$6,IF(L14="87-96 mm",Datenquelle_Peg2.1!$M$7,IF(L14="97-106 mm",Datenquelle_Peg2.1!$M$8,IF(L14="107-116 mm",Datenquelle_Peg2.1!$M$9,IF(L14="117-126 mm",Datenquelle_Peg2.1!$M$10,IF(L14="127-136 mm",Datenquelle_Peg2.1!$M$11,IF(L14="137-146 mm",Datenquelle_Peg2.1!$M$12,IF(L14="147-156 mm",Datenquelle_Peg2.1!$M$13,IF(L14="156-160 mm",Datenquelle_Peg2.1!$M$14,"")))))))))))))</f>
        <v/>
      </c>
      <c r="CM14" s="312" t="str">
        <f>IF(N14="Profilzyl. PZ",Datenquelle_Peg2.1!$O$3,IF(N14="Blind",Datenquelle_Peg2.1!$O$2,IF(N14="Zylinderabdeckung",Datenquelle_Peg2.1!$O$4,IF(N14="Scandinavian Oval",Datenquelle_Peg2.1!$O$5,""))))</f>
        <v/>
      </c>
      <c r="CN14" s="312" t="str">
        <f>IF(P14="PZ 70",Datenquelle_Peg2.1!$Q$3,IF(P14="PZ 72",Datenquelle_Peg2.1!$Q$4,IF(P14="PZ 78",Datenquelle_Peg2.1!$Q$5,IF(P14="PZ 85",Datenquelle_Peg2.1!$Q$6,IF(P14="PZ 88",Datenquelle_Peg2.1!$Q$7,IF(P14="PZ 92",Datenquelle_Peg2.1!$Q$8,IF(P14="00",Datenquelle_Peg2.1!$Q$2,IF(P14="SO 105",Datenquelle_Peg2.1!$Q$9,""))))))))</f>
        <v/>
      </c>
      <c r="CO14" s="312" t="str">
        <f>IF(O14="Profilzyl. PZ",Datenquelle_Peg2.1!$S$3,IF(O14="Blind",Datenquelle_Peg2.1!$S$2,IF(O14="Scandinavian Oval",Datenquelle_Peg2.1!$S$4,"")))</f>
        <v/>
      </c>
      <c r="CP14" s="312" t="str">
        <f t="shared" ref="CP14:CP77" si="15">IF(E14="PegaSys 2.1","E",IF(U14="Gold","G",""))</f>
        <v/>
      </c>
      <c r="CQ14" s="312" t="str">
        <f>IF(AND(Q14="außen",R14="einrastend"),Datenquelle_Peg2.1!$W$3,IF(AND(Q14="außen",R14="verschraubt"),Datenquelle_Peg2.1!$W$2,""))</f>
        <v/>
      </c>
      <c r="CR14" s="312" t="str">
        <f t="shared" si="11"/>
        <v/>
      </c>
      <c r="CS14" s="312" t="str">
        <f t="shared" si="12"/>
        <v/>
      </c>
      <c r="CT14" s="312" t="str">
        <f t="shared" si="13"/>
        <v/>
      </c>
      <c r="CU14" s="312"/>
      <c r="CV14" s="312"/>
      <c r="CW14" s="312"/>
      <c r="CX14" s="312"/>
      <c r="CY14" s="312"/>
      <c r="CZ14" s="312"/>
      <c r="DA14" s="312"/>
      <c r="DB14" s="312"/>
      <c r="DC14" s="312"/>
      <c r="DD14" s="312"/>
      <c r="DE14" s="312"/>
      <c r="DF14" s="312"/>
      <c r="DG14" s="312"/>
      <c r="DH14" s="312"/>
      <c r="DI14" s="312"/>
      <c r="DJ14" s="312"/>
      <c r="DK14" s="312"/>
      <c r="DL14" s="312"/>
      <c r="DM14" s="312"/>
      <c r="DN14" s="312"/>
      <c r="DO14" s="312"/>
      <c r="DP14" s="312"/>
      <c r="DQ14" s="312"/>
      <c r="DR14" s="312"/>
      <c r="DS14" s="312"/>
      <c r="DT14" s="312"/>
      <c r="DU14" s="312"/>
      <c r="DV14" s="312"/>
      <c r="DW14" s="312"/>
      <c r="DX14" s="312"/>
      <c r="DY14" s="312"/>
      <c r="DZ14" s="312"/>
      <c r="EA14" s="312"/>
      <c r="EB14" s="312"/>
      <c r="EC14" s="312"/>
      <c r="ED14" s="312"/>
      <c r="EE14" s="312"/>
      <c r="EF14" s="312"/>
      <c r="EG14" s="312"/>
      <c r="EH14" s="312"/>
      <c r="EI14" s="312"/>
      <c r="EJ14" s="312"/>
      <c r="EK14" s="312"/>
      <c r="EL14" s="312"/>
      <c r="EM14" s="312"/>
      <c r="EN14" s="312"/>
      <c r="EO14" s="312"/>
      <c r="EP14" s="312"/>
      <c r="EQ14" s="312"/>
      <c r="ER14" s="312"/>
      <c r="ES14" s="312"/>
      <c r="ET14" s="312"/>
      <c r="EU14" s="312"/>
      <c r="EV14" s="312"/>
      <c r="EW14" s="312"/>
      <c r="EX14" s="312"/>
      <c r="EY14" s="312"/>
    </row>
    <row r="15" spans="1:155" s="48" customFormat="1" ht="28.5" customHeight="1" x14ac:dyDescent="0.2">
      <c r="A15" s="159" t="str">
        <f>IF(E15&lt;&gt;"",A14+1,"")</f>
        <v/>
      </c>
      <c r="B15" s="72"/>
      <c r="C15" s="72"/>
      <c r="D15" s="64"/>
      <c r="E15" s="339"/>
      <c r="F15" s="340"/>
      <c r="G15" s="389"/>
      <c r="H15" s="389"/>
      <c r="I15" s="344"/>
      <c r="J15" s="345"/>
      <c r="K15" s="346"/>
      <c r="L15" s="229"/>
      <c r="M15" s="228"/>
      <c r="N15" s="65"/>
      <c r="O15" s="65"/>
      <c r="P15" s="67"/>
      <c r="Q15" s="62"/>
      <c r="R15" s="68"/>
      <c r="S15" s="63"/>
      <c r="T15" s="303"/>
      <c r="U15" s="337"/>
      <c r="V15" s="63"/>
      <c r="W15" s="123"/>
      <c r="X15" s="69"/>
      <c r="Y15" s="74"/>
      <c r="Z15" s="152"/>
      <c r="AA15" s="146"/>
      <c r="AB15" s="153"/>
      <c r="AC15" s="154"/>
      <c r="AD15" s="152"/>
      <c r="AE15" s="152"/>
      <c r="AF15" s="155"/>
      <c r="AG15" s="156"/>
      <c r="AH15" s="155"/>
      <c r="AI15" s="317" t="str">
        <f t="shared" si="6"/>
        <v/>
      </c>
      <c r="AJ15" s="317" t="str">
        <f t="shared" si="7"/>
        <v/>
      </c>
      <c r="AK15" s="328" t="e">
        <f>IF(AR15=".OS",VLOOKUP($AT15,'Pull-Downs_Zyl'!M:N,2,FALSE),VLOOKUP($AT15,'Pull-Downs_Zyl'!K:L,2,FALSE))</f>
        <v>#N/A</v>
      </c>
      <c r="AL15" s="318" t="str">
        <f t="shared" si="14"/>
        <v/>
      </c>
      <c r="AM15" s="158" t="e">
        <f>VLOOKUP($AT15,'Pull-Downs_Zyl'!$K$5:$O$525,3,FALSE)</f>
        <v>#N/A</v>
      </c>
      <c r="AN15" s="151" t="str">
        <f t="shared" si="0"/>
        <v/>
      </c>
      <c r="AO15" s="151" t="str">
        <f t="shared" si="1"/>
        <v/>
      </c>
      <c r="AP15" s="151" t="str">
        <f t="shared" si="2"/>
        <v/>
      </c>
      <c r="AQ15" s="151" t="str">
        <f t="shared" si="3"/>
        <v/>
      </c>
      <c r="AR15" s="207" t="str">
        <f t="shared" si="8"/>
        <v/>
      </c>
      <c r="AS15" s="157"/>
      <c r="AT15" s="158" t="str">
        <f>IF(V15="Zubehör/Ersatzteile",VLOOKUP(W15,'Pull-Downs_Zyl'!$K$518:$O$525,3,FALSE),CONCATENATE(AN15,AO15,AP15,AQ15,AR15))</f>
        <v/>
      </c>
      <c r="AW15" s="70" t="str">
        <f t="shared" si="4"/>
        <v/>
      </c>
      <c r="AX15" s="48" t="s">
        <v>50</v>
      </c>
      <c r="AY15" s="48">
        <v>7</v>
      </c>
      <c r="BA15" s="48" t="str">
        <f t="shared" ref="BA15:BA23" si="16">CONCATENATE(AX15,AY15)</f>
        <v>links7</v>
      </c>
      <c r="BB15" s="48">
        <v>1</v>
      </c>
      <c r="BD15" s="70" t="str">
        <f t="shared" si="5"/>
        <v/>
      </c>
      <c r="BE15" s="48" t="s">
        <v>82</v>
      </c>
      <c r="BF15" s="48">
        <v>8</v>
      </c>
      <c r="BG15" s="48" t="s">
        <v>83</v>
      </c>
      <c r="BH15" s="48" t="str">
        <f t="shared" ref="BH15:BH78" si="17">CONCATENATE(BE15,BF15,BG15)</f>
        <v>38-428Glas (Aufpreis)</v>
      </c>
      <c r="BI15" s="48" t="s">
        <v>89</v>
      </c>
      <c r="BK15" s="70" t="e">
        <f>IF(AND(#REF!="ja",M15=9,E15="PegaSys Office eVAYO"),CONCATENATE(L15,#REF!,M15,F15),IF(AND(#REF!="ja",M15=9,E15="PegaSys Office"),CONCATENATE(L15,#REF!,M15,F15),""))</f>
        <v>#REF!</v>
      </c>
      <c r="BL15" s="48" t="s">
        <v>90</v>
      </c>
      <c r="BM15" s="75" t="s">
        <v>85</v>
      </c>
      <c r="BN15" s="48">
        <v>9</v>
      </c>
      <c r="BO15" s="48" t="s">
        <v>83</v>
      </c>
      <c r="BP15" s="48" t="str">
        <f t="shared" ref="BP15:BP24" si="18">CONCATENATE(BL15,BM15,BN15,BO15)</f>
        <v>43-47ja9Glas (Aufpreis)</v>
      </c>
      <c r="BQ15" s="48" t="s">
        <v>91</v>
      </c>
      <c r="BT15" s="83" t="s">
        <v>92</v>
      </c>
      <c r="BU15" s="37" t="s">
        <v>93</v>
      </c>
      <c r="BV15" s="48" t="s">
        <v>94</v>
      </c>
      <c r="BW15" s="39"/>
      <c r="CB15" s="312"/>
      <c r="CC15" s="312"/>
      <c r="CD15" s="312"/>
      <c r="CE15" s="312" t="str">
        <f>IF(E15="PegaSys 2.1",Datenquelle_Peg2.1!$A$2,"")</f>
        <v/>
      </c>
      <c r="CF15" s="312" t="str">
        <f t="shared" si="9"/>
        <v/>
      </c>
      <c r="CG15" s="312" t="str">
        <f t="shared" si="10"/>
        <v/>
      </c>
      <c r="CH15" s="312" t="str">
        <f>IF(OR(S15="Rosetten",S15="Ovalrosetten"),Datenquelle_Peg2.1!$E$2,IF(OR(S15="Langschild",S15="Langschild schmal"),Datenquelle_Peg2.1!$E$3,IF(S15="Kurzschild",Datenquelle_Peg2.1!$E$4,IF(S15="Scandinavian Oval",Datenquelle_Peg2.1!$E$6,""))))</f>
        <v/>
      </c>
      <c r="CI15" s="312" t="str">
        <f>IF(T15=182,Datenquelle_Peg2.1!$G$2,IF(T15=192,Datenquelle_Peg2.1!$G$3,IF(T15=282,Datenquelle_Peg2.1!$G$4,IF(T15=292,Datenquelle_Peg2.1!$G$5,IF(T15=1182,Datenquelle_Peg2.1!$G$6,"")))))</f>
        <v/>
      </c>
      <c r="CJ15" s="312" t="str">
        <f>IF(G15="links",Datenquelle_Peg2.1!$I$2,IF(G15="rechts",Datenquelle_Peg2.1!$I$3,""))</f>
        <v/>
      </c>
      <c r="CK15" s="312" t="str">
        <f>IF(M15=7,Datenquelle_Peg2.1!$K$2,IF(M15=8,Datenquelle_Peg2.1!$K$3,IF(M15=8.5,Datenquelle_Peg2.1!$K$4,IF(M15=9,Datenquelle_Peg2.1!$K$5,IF(M15="F9 (FS)",Datenquelle_Peg2.1!$K$6,IF(M15=10,Datenquelle_Peg2.1!$K$7,""))))))</f>
        <v/>
      </c>
      <c r="CL15" s="312" t="str">
        <f>IF(L15="37-46 mm",Datenquelle_Peg2.1!$M$2,IF(L15="47-56 mm",Datenquelle_Peg2.1!$M$3,IF(L15="57-66 mm",Datenquelle_Peg2.1!$M$4,IF(L15="67-76 mm",Datenquelle_Peg2.1!$M$5,IF(L15="77-86 mm",Datenquelle_Peg2.1!$M$6,IF(L15="87-96 mm",Datenquelle_Peg2.1!$M$7,IF(L15="97-106 mm",Datenquelle_Peg2.1!$M$8,IF(L15="107-116 mm",Datenquelle_Peg2.1!$M$9,IF(L15="117-126 mm",Datenquelle_Peg2.1!$M$10,IF(L15="127-136 mm",Datenquelle_Peg2.1!$M$11,IF(L15="137-146 mm",Datenquelle_Peg2.1!$M$12,IF(L15="147-156 mm",Datenquelle_Peg2.1!$M$13,IF(L15="156-160 mm",Datenquelle_Peg2.1!$M$14,"")))))))))))))</f>
        <v/>
      </c>
      <c r="CM15" s="312" t="str">
        <f>IF(N15="Profilzyl. PZ",Datenquelle_Peg2.1!$O$3,IF(N15="Blind",Datenquelle_Peg2.1!$O$2,IF(N15="Zylinderabdeckung",Datenquelle_Peg2.1!$O$4,IF(N15="Scandinavian Oval",Datenquelle_Peg2.1!$O$5,""))))</f>
        <v/>
      </c>
      <c r="CN15" s="312" t="str">
        <f>IF(P15="PZ 70",Datenquelle_Peg2.1!$Q$3,IF(P15="PZ 72",Datenquelle_Peg2.1!$Q$4,IF(P15="PZ 78",Datenquelle_Peg2.1!$Q$5,IF(P15="PZ 85",Datenquelle_Peg2.1!$Q$6,IF(P15="PZ 88",Datenquelle_Peg2.1!$Q$7,IF(P15="PZ 92",Datenquelle_Peg2.1!$Q$8,IF(P15="00",Datenquelle_Peg2.1!$Q$2,IF(P15="SO 105",Datenquelle_Peg2.1!$Q$9,""))))))))</f>
        <v/>
      </c>
      <c r="CO15" s="312" t="str">
        <f>IF(O15="Profilzyl. PZ",Datenquelle_Peg2.1!$S$3,IF(O15="Blind",Datenquelle_Peg2.1!$S$2,IF(O15="Scandinavian Oval",Datenquelle_Peg2.1!$S$4,"")))</f>
        <v/>
      </c>
      <c r="CP15" s="312" t="str">
        <f t="shared" si="15"/>
        <v/>
      </c>
      <c r="CQ15" s="312" t="str">
        <f>IF(AND(Q15="außen",R15="einrastend"),Datenquelle_Peg2.1!$W$3,IF(AND(Q15="außen",R15="verschraubt"),Datenquelle_Peg2.1!$W$2,""))</f>
        <v/>
      </c>
      <c r="CR15" s="312" t="str">
        <f t="shared" si="11"/>
        <v/>
      </c>
      <c r="CS15" s="312" t="str">
        <f t="shared" si="12"/>
        <v/>
      </c>
      <c r="CT15" s="312" t="str">
        <f t="shared" si="13"/>
        <v/>
      </c>
      <c r="CU15" s="312"/>
      <c r="CV15" s="312"/>
      <c r="CW15" s="312"/>
      <c r="CX15" s="312"/>
      <c r="CY15" s="312"/>
      <c r="CZ15" s="312"/>
      <c r="DA15" s="312"/>
      <c r="DB15" s="312"/>
      <c r="DC15" s="312"/>
      <c r="DD15" s="312"/>
      <c r="DE15" s="312"/>
      <c r="DF15" s="312"/>
      <c r="DG15" s="312"/>
      <c r="DH15" s="312"/>
      <c r="DI15" s="312"/>
      <c r="DJ15" s="312"/>
      <c r="DK15" s="312"/>
      <c r="DL15" s="312"/>
      <c r="DM15" s="312"/>
      <c r="DN15" s="312"/>
      <c r="DO15" s="312"/>
      <c r="DP15" s="312"/>
      <c r="DQ15" s="312"/>
      <c r="DR15" s="312"/>
      <c r="DS15" s="312"/>
      <c r="DT15" s="312"/>
      <c r="DU15" s="312"/>
      <c r="DV15" s="312"/>
      <c r="DW15" s="312"/>
      <c r="DX15" s="312"/>
      <c r="DY15" s="312"/>
      <c r="DZ15" s="312"/>
      <c r="EA15" s="312"/>
      <c r="EB15" s="312"/>
      <c r="EC15" s="312"/>
      <c r="ED15" s="312"/>
      <c r="EE15" s="312"/>
      <c r="EF15" s="312"/>
      <c r="EG15" s="312"/>
      <c r="EH15" s="312"/>
      <c r="EI15" s="312"/>
      <c r="EJ15" s="312"/>
      <c r="EK15" s="312"/>
      <c r="EL15" s="312"/>
      <c r="EM15" s="312"/>
      <c r="EN15" s="312"/>
      <c r="EO15" s="312"/>
      <c r="EP15" s="312"/>
      <c r="EQ15" s="312"/>
      <c r="ER15" s="312"/>
      <c r="ES15" s="312"/>
      <c r="ET15" s="312"/>
      <c r="EU15" s="312"/>
      <c r="EV15" s="312"/>
      <c r="EW15" s="312"/>
      <c r="EX15" s="312"/>
      <c r="EY15" s="312"/>
    </row>
    <row r="16" spans="1:155" s="48" customFormat="1" ht="28.5" customHeight="1" x14ac:dyDescent="0.2">
      <c r="A16" s="159" t="str">
        <f>IF(E16&lt;&gt;"",A15+1,"")</f>
        <v/>
      </c>
      <c r="B16" s="72"/>
      <c r="C16" s="72"/>
      <c r="D16" s="73"/>
      <c r="E16" s="339"/>
      <c r="F16" s="340"/>
      <c r="G16" s="343"/>
      <c r="H16" s="343"/>
      <c r="I16" s="344"/>
      <c r="J16" s="345"/>
      <c r="K16" s="346"/>
      <c r="L16" s="229"/>
      <c r="M16" s="228"/>
      <c r="N16" s="65"/>
      <c r="O16" s="65"/>
      <c r="P16" s="67"/>
      <c r="Q16" s="62"/>
      <c r="R16" s="68"/>
      <c r="S16" s="63"/>
      <c r="T16" s="303"/>
      <c r="U16" s="337"/>
      <c r="V16" s="63"/>
      <c r="W16" s="123"/>
      <c r="X16" s="69"/>
      <c r="Y16" s="74"/>
      <c r="Z16" s="152"/>
      <c r="AA16" s="146"/>
      <c r="AB16" s="153"/>
      <c r="AC16" s="154"/>
      <c r="AD16" s="152"/>
      <c r="AE16" s="152"/>
      <c r="AF16" s="155"/>
      <c r="AG16" s="156"/>
      <c r="AH16" s="155"/>
      <c r="AI16" s="317" t="str">
        <f t="shared" si="6"/>
        <v/>
      </c>
      <c r="AJ16" s="317" t="str">
        <f t="shared" si="7"/>
        <v/>
      </c>
      <c r="AK16" s="328" t="e">
        <f>IF(AR16=".OS",VLOOKUP($AT16,'Pull-Downs_Zyl'!M:N,2,FALSE),VLOOKUP($AT16,'Pull-Downs_Zyl'!K:L,2,FALSE))</f>
        <v>#N/A</v>
      </c>
      <c r="AL16" s="318" t="str">
        <f t="shared" si="14"/>
        <v/>
      </c>
      <c r="AM16" s="158" t="e">
        <f>VLOOKUP($AT16,'Pull-Downs_Zyl'!$K$5:$O$525,3,FALSE)</f>
        <v>#N/A</v>
      </c>
      <c r="AN16" s="151" t="str">
        <f t="shared" si="0"/>
        <v/>
      </c>
      <c r="AO16" s="151" t="str">
        <f t="shared" si="1"/>
        <v/>
      </c>
      <c r="AP16" s="151" t="str">
        <f t="shared" si="2"/>
        <v/>
      </c>
      <c r="AQ16" s="151" t="str">
        <f t="shared" si="3"/>
        <v/>
      </c>
      <c r="AR16" s="207" t="str">
        <f t="shared" si="8"/>
        <v/>
      </c>
      <c r="AS16" s="157" t="s">
        <v>95</v>
      </c>
      <c r="AT16" s="158" t="str">
        <f>IF(V16="Zubehör/Ersatzteile",VLOOKUP(W16,'Pull-Downs_Zyl'!$K$518:$O$525,3,FALSE),CONCATENATE(AN16,AO16,AP16,AQ16,AR16))</f>
        <v/>
      </c>
      <c r="AW16" s="70" t="str">
        <f t="shared" si="4"/>
        <v/>
      </c>
      <c r="AX16" s="48" t="s">
        <v>51</v>
      </c>
      <c r="AY16" s="48">
        <v>8</v>
      </c>
      <c r="BA16" s="48" t="str">
        <f t="shared" si="16"/>
        <v>rechts8</v>
      </c>
      <c r="BB16" s="48">
        <v>2</v>
      </c>
      <c r="BD16" s="70" t="str">
        <f t="shared" si="5"/>
        <v/>
      </c>
      <c r="BE16" s="48" t="s">
        <v>82</v>
      </c>
      <c r="BF16" s="48">
        <v>8.5</v>
      </c>
      <c r="BG16" s="48" t="s">
        <v>83</v>
      </c>
      <c r="BH16" s="48" t="str">
        <f t="shared" si="17"/>
        <v>38-428,5Glas (Aufpreis)</v>
      </c>
      <c r="BI16" s="48" t="s">
        <v>96</v>
      </c>
      <c r="BK16" s="70" t="e">
        <f>IF(AND(#REF!="ja",M16=9,E16="PegaSys Office eVAYO"),CONCATENATE(L16,#REF!,M16,F16),IF(AND(#REF!="ja",M16=9,E16="PegaSys Office"),CONCATENATE(L16,#REF!,M16,F16),""))</f>
        <v>#REF!</v>
      </c>
      <c r="BL16" s="48" t="s">
        <v>97</v>
      </c>
      <c r="BM16" s="75" t="s">
        <v>85</v>
      </c>
      <c r="BN16" s="48">
        <v>9</v>
      </c>
      <c r="BO16" s="48" t="s">
        <v>83</v>
      </c>
      <c r="BP16" s="48" t="str">
        <f t="shared" si="18"/>
        <v>48-52ja9Glas (Aufpreis)</v>
      </c>
      <c r="BQ16" s="48" t="s">
        <v>98</v>
      </c>
      <c r="BT16" s="83" t="s">
        <v>99</v>
      </c>
      <c r="BU16" s="37" t="s">
        <v>100</v>
      </c>
      <c r="BV16" s="48" t="s">
        <v>101</v>
      </c>
      <c r="BW16" s="39"/>
      <c r="CB16" s="312"/>
      <c r="CC16" s="312"/>
      <c r="CD16" s="312"/>
      <c r="CE16" s="312" t="str">
        <f>IF(E16="PegaSys 2.1",Datenquelle_Peg2.1!$A$2,"")</f>
        <v/>
      </c>
      <c r="CF16" s="312" t="str">
        <f t="shared" si="9"/>
        <v/>
      </c>
      <c r="CG16" s="312" t="str">
        <f t="shared" si="10"/>
        <v/>
      </c>
      <c r="CH16" s="312" t="str">
        <f>IF(OR(S16="Rosetten",S16="Ovalrosetten"),Datenquelle_Peg2.1!$E$2,IF(OR(S16="Langschild",S16="Langschild schmal"),Datenquelle_Peg2.1!$E$3,IF(S16="Kurzschild",Datenquelle_Peg2.1!$E$4,IF(S16="Scandinavian Oval",Datenquelle_Peg2.1!$E$6,""))))</f>
        <v/>
      </c>
      <c r="CI16" s="312" t="str">
        <f>IF(T16=182,Datenquelle_Peg2.1!$G$2,IF(T16=192,Datenquelle_Peg2.1!$G$3,IF(T16=282,Datenquelle_Peg2.1!$G$4,IF(T16=292,Datenquelle_Peg2.1!$G$5,IF(T16=1182,Datenquelle_Peg2.1!$G$6,"")))))</f>
        <v/>
      </c>
      <c r="CJ16" s="312" t="str">
        <f>IF(G16="links",Datenquelle_Peg2.1!$I$2,IF(G16="rechts",Datenquelle_Peg2.1!$I$3,""))</f>
        <v/>
      </c>
      <c r="CK16" s="312" t="str">
        <f>IF(M16=7,Datenquelle_Peg2.1!$K$2,IF(M16=8,Datenquelle_Peg2.1!$K$3,IF(M16=8.5,Datenquelle_Peg2.1!$K$4,IF(M16=9,Datenquelle_Peg2.1!$K$5,IF(M16="F9 (FS)",Datenquelle_Peg2.1!$K$6,IF(M16=10,Datenquelle_Peg2.1!$K$7,""))))))</f>
        <v/>
      </c>
      <c r="CL16" s="312" t="str">
        <f>IF(L16="37-46 mm",Datenquelle_Peg2.1!$M$2,IF(L16="47-56 mm",Datenquelle_Peg2.1!$M$3,IF(L16="57-66 mm",Datenquelle_Peg2.1!$M$4,IF(L16="67-76 mm",Datenquelle_Peg2.1!$M$5,IF(L16="77-86 mm",Datenquelle_Peg2.1!$M$6,IF(L16="87-96 mm",Datenquelle_Peg2.1!$M$7,IF(L16="97-106 mm",Datenquelle_Peg2.1!$M$8,IF(L16="107-116 mm",Datenquelle_Peg2.1!$M$9,IF(L16="117-126 mm",Datenquelle_Peg2.1!$M$10,IF(L16="127-136 mm",Datenquelle_Peg2.1!$M$11,IF(L16="137-146 mm",Datenquelle_Peg2.1!$M$12,IF(L16="147-156 mm",Datenquelle_Peg2.1!$M$13,IF(L16="156-160 mm",Datenquelle_Peg2.1!$M$14,"")))))))))))))</f>
        <v/>
      </c>
      <c r="CM16" s="312" t="str">
        <f>IF(N16="Profilzyl. PZ",Datenquelle_Peg2.1!$O$3,IF(N16="Blind",Datenquelle_Peg2.1!$O$2,IF(N16="Zylinderabdeckung",Datenquelle_Peg2.1!$O$4,IF(N16="Scandinavian Oval",Datenquelle_Peg2.1!$O$5,""))))</f>
        <v/>
      </c>
      <c r="CN16" s="312" t="str">
        <f>IF(P16="PZ 70",Datenquelle_Peg2.1!$Q$3,IF(P16="PZ 72",Datenquelle_Peg2.1!$Q$4,IF(P16="PZ 78",Datenquelle_Peg2.1!$Q$5,IF(P16="PZ 85",Datenquelle_Peg2.1!$Q$6,IF(P16="PZ 88",Datenquelle_Peg2.1!$Q$7,IF(P16="PZ 92",Datenquelle_Peg2.1!$Q$8,IF(P16="00",Datenquelle_Peg2.1!$Q$2,IF(P16="SO 105",Datenquelle_Peg2.1!$Q$9,""))))))))</f>
        <v/>
      </c>
      <c r="CO16" s="312" t="str">
        <f>IF(O16="Profilzyl. PZ",Datenquelle_Peg2.1!$S$3,IF(O16="Blind",Datenquelle_Peg2.1!$S$2,IF(O16="Scandinavian Oval",Datenquelle_Peg2.1!$S$4,"")))</f>
        <v/>
      </c>
      <c r="CP16" s="312" t="str">
        <f t="shared" si="15"/>
        <v/>
      </c>
      <c r="CQ16" s="312" t="str">
        <f>IF(AND(Q16="außen",R16="einrastend"),Datenquelle_Peg2.1!$W$3,IF(AND(Q16="außen",R16="verschraubt"),Datenquelle_Peg2.1!$W$2,""))</f>
        <v/>
      </c>
      <c r="CR16" s="312" t="str">
        <f t="shared" si="11"/>
        <v/>
      </c>
      <c r="CS16" s="312" t="str">
        <f t="shared" si="12"/>
        <v/>
      </c>
      <c r="CT16" s="312" t="str">
        <f t="shared" si="13"/>
        <v/>
      </c>
      <c r="CU16" s="312"/>
      <c r="CV16" s="312"/>
      <c r="CW16" s="312"/>
      <c r="CX16" s="312"/>
      <c r="CY16" s="312"/>
      <c r="CZ16" s="312"/>
      <c r="DA16" s="312"/>
      <c r="DB16" s="312"/>
      <c r="DC16" s="312"/>
      <c r="DD16" s="312"/>
      <c r="DE16" s="312"/>
      <c r="DF16" s="312"/>
      <c r="DG16" s="312"/>
      <c r="DH16" s="312"/>
      <c r="DI16" s="312"/>
      <c r="DJ16" s="312"/>
      <c r="DK16" s="312"/>
      <c r="DL16" s="312"/>
      <c r="DM16" s="312"/>
      <c r="DN16" s="312"/>
      <c r="DO16" s="312"/>
      <c r="DP16" s="312"/>
      <c r="DQ16" s="312"/>
      <c r="DR16" s="312"/>
      <c r="DS16" s="312"/>
      <c r="DT16" s="312"/>
      <c r="DU16" s="312"/>
      <c r="DV16" s="312"/>
      <c r="DW16" s="312"/>
      <c r="DX16" s="312"/>
      <c r="DY16" s="312"/>
      <c r="DZ16" s="312"/>
      <c r="EA16" s="312"/>
      <c r="EB16" s="312"/>
      <c r="EC16" s="312"/>
      <c r="ED16" s="312"/>
      <c r="EE16" s="312"/>
      <c r="EF16" s="312"/>
      <c r="EG16" s="312"/>
      <c r="EH16" s="312"/>
      <c r="EI16" s="312"/>
      <c r="EJ16" s="312"/>
      <c r="EK16" s="312"/>
      <c r="EL16" s="312"/>
      <c r="EM16" s="312"/>
      <c r="EN16" s="312"/>
      <c r="EO16" s="312"/>
      <c r="EP16" s="312"/>
      <c r="EQ16" s="312"/>
      <c r="ER16" s="312"/>
      <c r="ES16" s="312"/>
      <c r="ET16" s="312"/>
      <c r="EU16" s="312"/>
      <c r="EV16" s="312"/>
      <c r="EW16" s="312"/>
      <c r="EX16" s="312"/>
      <c r="EY16" s="312"/>
    </row>
    <row r="17" spans="1:155" s="48" customFormat="1" ht="28.5" customHeight="1" x14ac:dyDescent="0.2">
      <c r="A17" s="159" t="str">
        <f t="shared" ref="A17:A29" si="19">IF(E17&lt;&gt;"",A16+1,"")</f>
        <v/>
      </c>
      <c r="B17" s="72"/>
      <c r="C17" s="72"/>
      <c r="D17" s="73"/>
      <c r="E17" s="339"/>
      <c r="F17" s="340"/>
      <c r="G17" s="343"/>
      <c r="H17" s="343"/>
      <c r="I17" s="344"/>
      <c r="J17" s="345"/>
      <c r="K17" s="346"/>
      <c r="L17" s="229"/>
      <c r="M17" s="228"/>
      <c r="N17" s="65"/>
      <c r="O17" s="65"/>
      <c r="P17" s="67"/>
      <c r="Q17" s="62"/>
      <c r="R17" s="68"/>
      <c r="S17" s="63"/>
      <c r="T17" s="303"/>
      <c r="U17" s="337"/>
      <c r="V17" s="63"/>
      <c r="W17" s="123"/>
      <c r="X17" s="69"/>
      <c r="Y17" s="74"/>
      <c r="Z17" s="152"/>
      <c r="AA17" s="146"/>
      <c r="AB17" s="153"/>
      <c r="AC17" s="154"/>
      <c r="AD17" s="152"/>
      <c r="AE17" s="152"/>
      <c r="AF17" s="155"/>
      <c r="AG17" s="156"/>
      <c r="AH17" s="155"/>
      <c r="AI17" s="317" t="str">
        <f t="shared" si="6"/>
        <v/>
      </c>
      <c r="AJ17" s="317" t="str">
        <f t="shared" si="7"/>
        <v/>
      </c>
      <c r="AK17" s="328" t="e">
        <f>IF(AR17=".OS",VLOOKUP($AT17,'Pull-Downs_Zyl'!M:N,2,FALSE),VLOOKUP($AT17,'Pull-Downs_Zyl'!K:L,2,FALSE))</f>
        <v>#N/A</v>
      </c>
      <c r="AL17" s="318" t="str">
        <f t="shared" si="14"/>
        <v/>
      </c>
      <c r="AM17" s="158" t="e">
        <f>VLOOKUP($AT17,'Pull-Downs_Zyl'!$K$5:$O$525,3,FALSE)</f>
        <v>#N/A</v>
      </c>
      <c r="AN17" s="151" t="str">
        <f t="shared" si="0"/>
        <v/>
      </c>
      <c r="AO17" s="151" t="str">
        <f t="shared" si="1"/>
        <v/>
      </c>
      <c r="AP17" s="151" t="str">
        <f t="shared" si="2"/>
        <v/>
      </c>
      <c r="AQ17" s="151" t="str">
        <f t="shared" si="3"/>
        <v/>
      </c>
      <c r="AR17" s="207" t="str">
        <f t="shared" si="8"/>
        <v/>
      </c>
      <c r="AS17" s="157" t="s">
        <v>95</v>
      </c>
      <c r="AT17" s="158" t="str">
        <f>IF(V17="Zubehör/Ersatzteile",VLOOKUP(W17,'Pull-Downs_Zyl'!$K$518:$O$525,3,FALSE),CONCATENATE(AN17,AO17,AP17,AQ17,AR17))</f>
        <v/>
      </c>
      <c r="AW17" s="70" t="str">
        <f t="shared" si="4"/>
        <v/>
      </c>
      <c r="AX17" s="48" t="s">
        <v>50</v>
      </c>
      <c r="AY17" s="48">
        <v>8</v>
      </c>
      <c r="BA17" s="48" t="str">
        <f t="shared" si="16"/>
        <v>links8</v>
      </c>
      <c r="BB17" s="48">
        <v>3</v>
      </c>
      <c r="BD17" s="70" t="str">
        <f t="shared" si="5"/>
        <v/>
      </c>
      <c r="BE17" s="48" t="s">
        <v>82</v>
      </c>
      <c r="BF17" s="48">
        <v>9</v>
      </c>
      <c r="BG17" s="48" t="s">
        <v>83</v>
      </c>
      <c r="BH17" s="48" t="str">
        <f t="shared" si="17"/>
        <v>38-429Glas (Aufpreis)</v>
      </c>
      <c r="BI17" s="48" t="s">
        <v>102</v>
      </c>
      <c r="BK17" s="70" t="e">
        <f>IF(AND(#REF!="ja",M17=9,E17="PegaSys Office eVAYO"),CONCATENATE(L17,#REF!,M17,F17),IF(AND(#REF!="ja",M17=9,E17="PegaSys Office"),CONCATENATE(L17,#REF!,M17,F17),""))</f>
        <v>#REF!</v>
      </c>
      <c r="BL17" s="48" t="s">
        <v>103</v>
      </c>
      <c r="BM17" s="75" t="s">
        <v>85</v>
      </c>
      <c r="BN17" s="48">
        <v>9</v>
      </c>
      <c r="BO17" s="48" t="s">
        <v>83</v>
      </c>
      <c r="BP17" s="48" t="str">
        <f t="shared" si="18"/>
        <v>53-57ja9Glas (Aufpreis)</v>
      </c>
      <c r="BQ17" s="48" t="s">
        <v>104</v>
      </c>
      <c r="BT17" s="83" t="s">
        <v>105</v>
      </c>
      <c r="BU17" s="37" t="s">
        <v>106</v>
      </c>
      <c r="BV17" s="48" t="s">
        <v>107</v>
      </c>
      <c r="BW17" s="39"/>
      <c r="CB17" s="312"/>
      <c r="CC17" s="312"/>
      <c r="CD17" s="312"/>
      <c r="CE17" s="312" t="str">
        <f>IF(E17="PegaSys 2.1",Datenquelle_Peg2.1!$A$2,"")</f>
        <v/>
      </c>
      <c r="CF17" s="312" t="str">
        <f t="shared" si="9"/>
        <v/>
      </c>
      <c r="CG17" s="312" t="str">
        <f t="shared" si="10"/>
        <v/>
      </c>
      <c r="CH17" s="312" t="str">
        <f>IF(OR(S17="Rosetten",S17="Ovalrosetten"),Datenquelle_Peg2.1!$E$2,IF(OR(S17="Langschild",S17="Langschild schmal"),Datenquelle_Peg2.1!$E$3,IF(S17="Kurzschild",Datenquelle_Peg2.1!$E$4,IF(S17="Scandinavian Oval",Datenquelle_Peg2.1!$E$6,""))))</f>
        <v/>
      </c>
      <c r="CI17" s="312" t="str">
        <f>IF(T17=182,Datenquelle_Peg2.1!$G$2,IF(T17=192,Datenquelle_Peg2.1!$G$3,IF(T17=282,Datenquelle_Peg2.1!$G$4,IF(T17=292,Datenquelle_Peg2.1!$G$5,IF(T17=1182,Datenquelle_Peg2.1!$G$6,"")))))</f>
        <v/>
      </c>
      <c r="CJ17" s="312" t="str">
        <f>IF(G17="links",Datenquelle_Peg2.1!$I$2,IF(G17="rechts",Datenquelle_Peg2.1!$I$3,""))</f>
        <v/>
      </c>
      <c r="CK17" s="312" t="str">
        <f>IF(M17=7,Datenquelle_Peg2.1!$K$2,IF(M17=8,Datenquelle_Peg2.1!$K$3,IF(M17=8.5,Datenquelle_Peg2.1!$K$4,IF(M17=9,Datenquelle_Peg2.1!$K$5,IF(M17="F9 (FS)",Datenquelle_Peg2.1!$K$6,IF(M17=10,Datenquelle_Peg2.1!$K$7,""))))))</f>
        <v/>
      </c>
      <c r="CL17" s="312" t="str">
        <f>IF(L17="37-46 mm",Datenquelle_Peg2.1!$M$2,IF(L17="47-56 mm",Datenquelle_Peg2.1!$M$3,IF(L17="57-66 mm",Datenquelle_Peg2.1!$M$4,IF(L17="67-76 mm",Datenquelle_Peg2.1!$M$5,IF(L17="77-86 mm",Datenquelle_Peg2.1!$M$6,IF(L17="87-96 mm",Datenquelle_Peg2.1!$M$7,IF(L17="97-106 mm",Datenquelle_Peg2.1!$M$8,IF(L17="107-116 mm",Datenquelle_Peg2.1!$M$9,IF(L17="117-126 mm",Datenquelle_Peg2.1!$M$10,IF(L17="127-136 mm",Datenquelle_Peg2.1!$M$11,IF(L17="137-146 mm",Datenquelle_Peg2.1!$M$12,IF(L17="147-156 mm",Datenquelle_Peg2.1!$M$13,IF(L17="156-160 mm",Datenquelle_Peg2.1!$M$14,"")))))))))))))</f>
        <v/>
      </c>
      <c r="CM17" s="312" t="str">
        <f>IF(N17="Profilzyl. PZ",Datenquelle_Peg2.1!$O$3,IF(N17="Blind",Datenquelle_Peg2.1!$O$2,IF(N17="Zylinderabdeckung",Datenquelle_Peg2.1!$O$4,IF(N17="Scandinavian Oval",Datenquelle_Peg2.1!$O$5,""))))</f>
        <v/>
      </c>
      <c r="CN17" s="312" t="str">
        <f>IF(P17="PZ 70",Datenquelle_Peg2.1!$Q$3,IF(P17="PZ 72",Datenquelle_Peg2.1!$Q$4,IF(P17="PZ 78",Datenquelle_Peg2.1!$Q$5,IF(P17="PZ 85",Datenquelle_Peg2.1!$Q$6,IF(P17="PZ 88",Datenquelle_Peg2.1!$Q$7,IF(P17="PZ 92",Datenquelle_Peg2.1!$Q$8,IF(P17="00",Datenquelle_Peg2.1!$Q$2,IF(P17="SO 105",Datenquelle_Peg2.1!$Q$9,""))))))))</f>
        <v/>
      </c>
      <c r="CO17" s="312" t="str">
        <f>IF(O17="Profilzyl. PZ",Datenquelle_Peg2.1!$S$3,IF(O17="Blind",Datenquelle_Peg2.1!$S$2,IF(O17="Scandinavian Oval",Datenquelle_Peg2.1!$S$4,"")))</f>
        <v/>
      </c>
      <c r="CP17" s="312" t="str">
        <f t="shared" si="15"/>
        <v/>
      </c>
      <c r="CQ17" s="312" t="str">
        <f>IF(AND(Q17="außen",R17="einrastend"),Datenquelle_Peg2.1!$W$3,IF(AND(Q17="außen",R17="verschraubt"),Datenquelle_Peg2.1!$W$2,""))</f>
        <v/>
      </c>
      <c r="CR17" s="312" t="str">
        <f t="shared" si="11"/>
        <v/>
      </c>
      <c r="CS17" s="312" t="str">
        <f t="shared" si="12"/>
        <v/>
      </c>
      <c r="CT17" s="312" t="str">
        <f t="shared" si="13"/>
        <v/>
      </c>
      <c r="CU17" s="312"/>
      <c r="CV17" s="312"/>
      <c r="CW17" s="312"/>
      <c r="CX17" s="312"/>
      <c r="CY17" s="312"/>
      <c r="CZ17" s="312"/>
      <c r="DA17" s="312"/>
      <c r="DB17" s="312"/>
      <c r="DC17" s="312"/>
      <c r="DD17" s="312"/>
      <c r="DE17" s="312"/>
      <c r="DF17" s="312"/>
      <c r="DG17" s="312"/>
      <c r="DH17" s="312"/>
      <c r="DI17" s="312"/>
      <c r="DJ17" s="312"/>
      <c r="DK17" s="312"/>
      <c r="DL17" s="312"/>
      <c r="DM17" s="312"/>
      <c r="DN17" s="312"/>
      <c r="DO17" s="312"/>
      <c r="DP17" s="312"/>
      <c r="DQ17" s="312"/>
      <c r="DR17" s="312"/>
      <c r="DS17" s="312"/>
      <c r="DT17" s="312"/>
      <c r="DU17" s="312"/>
      <c r="DV17" s="312"/>
      <c r="DW17" s="312"/>
      <c r="DX17" s="312"/>
      <c r="DY17" s="312"/>
      <c r="DZ17" s="312"/>
      <c r="EA17" s="312"/>
      <c r="EB17" s="312"/>
      <c r="EC17" s="312"/>
      <c r="ED17" s="312"/>
      <c r="EE17" s="312"/>
      <c r="EF17" s="312"/>
      <c r="EG17" s="312"/>
      <c r="EH17" s="312"/>
      <c r="EI17" s="312"/>
      <c r="EJ17" s="312"/>
      <c r="EK17" s="312"/>
      <c r="EL17" s="312"/>
      <c r="EM17" s="312"/>
      <c r="EN17" s="312"/>
      <c r="EO17" s="312"/>
      <c r="EP17" s="312"/>
      <c r="EQ17" s="312"/>
      <c r="ER17" s="312"/>
      <c r="ES17" s="312"/>
      <c r="ET17" s="312"/>
      <c r="EU17" s="312"/>
      <c r="EV17" s="312"/>
      <c r="EW17" s="312"/>
      <c r="EX17" s="312"/>
      <c r="EY17" s="312"/>
    </row>
    <row r="18" spans="1:155" s="48" customFormat="1" ht="27" customHeight="1" x14ac:dyDescent="0.2">
      <c r="A18" s="159" t="str">
        <f t="shared" si="19"/>
        <v/>
      </c>
      <c r="B18" s="72"/>
      <c r="C18" s="72"/>
      <c r="D18" s="64"/>
      <c r="E18" s="339"/>
      <c r="F18" s="340"/>
      <c r="G18" s="343"/>
      <c r="H18" s="343"/>
      <c r="I18" s="344"/>
      <c r="J18" s="345"/>
      <c r="K18" s="346"/>
      <c r="L18" s="229"/>
      <c r="M18" s="228"/>
      <c r="N18" s="65"/>
      <c r="O18" s="65"/>
      <c r="P18" s="67"/>
      <c r="Q18" s="62"/>
      <c r="R18" s="68"/>
      <c r="S18" s="63"/>
      <c r="T18" s="303"/>
      <c r="U18" s="337"/>
      <c r="V18" s="63"/>
      <c r="W18" s="123"/>
      <c r="X18" s="69"/>
      <c r="Y18" s="74"/>
      <c r="Z18" s="152"/>
      <c r="AA18" s="146"/>
      <c r="AB18" s="153"/>
      <c r="AC18" s="154"/>
      <c r="AD18" s="152"/>
      <c r="AE18" s="152"/>
      <c r="AF18" s="155"/>
      <c r="AG18" s="156"/>
      <c r="AH18" s="155"/>
      <c r="AI18" s="317" t="str">
        <f t="shared" si="6"/>
        <v/>
      </c>
      <c r="AJ18" s="317" t="str">
        <f t="shared" si="7"/>
        <v/>
      </c>
      <c r="AK18" s="328" t="e">
        <f>IF(AR18=".OS",VLOOKUP($AT18,'Pull-Downs_Zyl'!M:N,2,FALSE),VLOOKUP($AT18,'Pull-Downs_Zyl'!K:L,2,FALSE))</f>
        <v>#N/A</v>
      </c>
      <c r="AL18" s="318" t="str">
        <f t="shared" si="14"/>
        <v/>
      </c>
      <c r="AM18" s="158" t="e">
        <f>VLOOKUP($AT18,'Pull-Downs_Zyl'!$K$5:$O$525,3,FALSE)</f>
        <v>#N/A</v>
      </c>
      <c r="AN18" s="151" t="str">
        <f t="shared" si="0"/>
        <v/>
      </c>
      <c r="AO18" s="151" t="str">
        <f t="shared" si="1"/>
        <v/>
      </c>
      <c r="AP18" s="151" t="str">
        <f t="shared" si="2"/>
        <v/>
      </c>
      <c r="AQ18" s="151" t="str">
        <f t="shared" si="3"/>
        <v/>
      </c>
      <c r="AR18" s="207" t="str">
        <f t="shared" si="8"/>
        <v/>
      </c>
      <c r="AS18" s="157" t="s">
        <v>95</v>
      </c>
      <c r="AT18" s="158" t="str">
        <f>IF(V18="Zubehör/Ersatzteile",VLOOKUP(W18,'Pull-Downs_Zyl'!$K$518:$O$525,3,FALSE),CONCATENATE(AN18,AO18,AP18,AQ18,AR18))</f>
        <v/>
      </c>
      <c r="AW18" s="70" t="str">
        <f t="shared" si="4"/>
        <v/>
      </c>
      <c r="AX18" s="48" t="s">
        <v>51</v>
      </c>
      <c r="AY18" s="48">
        <v>8.5</v>
      </c>
      <c r="BA18" s="48" t="str">
        <f t="shared" si="16"/>
        <v>rechts8,5</v>
      </c>
      <c r="BB18" s="48">
        <v>4</v>
      </c>
      <c r="BD18" s="70" t="str">
        <f t="shared" si="5"/>
        <v/>
      </c>
      <c r="BE18" s="48" t="s">
        <v>82</v>
      </c>
      <c r="BF18" s="48">
        <v>10</v>
      </c>
      <c r="BG18" s="48" t="s">
        <v>83</v>
      </c>
      <c r="BH18" s="48" t="str">
        <f t="shared" si="17"/>
        <v>38-4210Glas (Aufpreis)</v>
      </c>
      <c r="BI18" s="48" t="s">
        <v>108</v>
      </c>
      <c r="BK18" s="70" t="e">
        <f>IF(AND(#REF!="ja",M18=9,E18="PegaSys Office eVAYO"),CONCATENATE(L18,#REF!,M18,F18),IF(AND(#REF!="ja",M18=9,E18="PegaSys Office"),CONCATENATE(L18,#REF!,M18,F18),""))</f>
        <v>#REF!</v>
      </c>
      <c r="BL18" s="48" t="s">
        <v>109</v>
      </c>
      <c r="BM18" s="75" t="s">
        <v>85</v>
      </c>
      <c r="BN18" s="48">
        <v>9</v>
      </c>
      <c r="BO18" s="48" t="s">
        <v>83</v>
      </c>
      <c r="BP18" s="48" t="str">
        <f t="shared" si="18"/>
        <v>58-62ja9Glas (Aufpreis)</v>
      </c>
      <c r="BQ18" s="48" t="s">
        <v>110</v>
      </c>
      <c r="CB18" s="312"/>
      <c r="CC18" s="312"/>
      <c r="CD18" s="312"/>
      <c r="CE18" s="312" t="str">
        <f>IF(E18="PegaSys 2.1",Datenquelle_Peg2.1!$A$2,"")</f>
        <v/>
      </c>
      <c r="CF18" s="312" t="str">
        <f t="shared" si="9"/>
        <v/>
      </c>
      <c r="CG18" s="312" t="str">
        <f t="shared" si="10"/>
        <v/>
      </c>
      <c r="CH18" s="312" t="str">
        <f>IF(OR(S18="Rosetten",S18="Ovalrosetten"),Datenquelle_Peg2.1!$E$2,IF(OR(S18="Langschild",S18="Langschild schmal"),Datenquelle_Peg2.1!$E$3,IF(S18="Kurzschild",Datenquelle_Peg2.1!$E$4,IF(S18="Scandinavian Oval",Datenquelle_Peg2.1!$E$6,""))))</f>
        <v/>
      </c>
      <c r="CI18" s="312" t="str">
        <f>IF(T18=182,Datenquelle_Peg2.1!$G$2,IF(T18=192,Datenquelle_Peg2.1!$G$3,IF(T18=282,Datenquelle_Peg2.1!$G$4,IF(T18=292,Datenquelle_Peg2.1!$G$5,IF(T18=1182,Datenquelle_Peg2.1!$G$6,"")))))</f>
        <v/>
      </c>
      <c r="CJ18" s="312" t="str">
        <f>IF(G18="links",Datenquelle_Peg2.1!$I$2,IF(G18="rechts",Datenquelle_Peg2.1!$I$3,""))</f>
        <v/>
      </c>
      <c r="CK18" s="312" t="str">
        <f>IF(M18=7,Datenquelle_Peg2.1!$K$2,IF(M18=8,Datenquelle_Peg2.1!$K$3,IF(M18=8.5,Datenquelle_Peg2.1!$K$4,IF(M18=9,Datenquelle_Peg2.1!$K$5,IF(M18="F9 (FS)",Datenquelle_Peg2.1!$K$6,IF(M18=10,Datenquelle_Peg2.1!$K$7,""))))))</f>
        <v/>
      </c>
      <c r="CL18" s="312" t="str">
        <f>IF(L18="37-46 mm",Datenquelle_Peg2.1!$M$2,IF(L18="47-56 mm",Datenquelle_Peg2.1!$M$3,IF(L18="57-66 mm",Datenquelle_Peg2.1!$M$4,IF(L18="67-76 mm",Datenquelle_Peg2.1!$M$5,IF(L18="77-86 mm",Datenquelle_Peg2.1!$M$6,IF(L18="87-96 mm",Datenquelle_Peg2.1!$M$7,IF(L18="97-106 mm",Datenquelle_Peg2.1!$M$8,IF(L18="107-116 mm",Datenquelle_Peg2.1!$M$9,IF(L18="117-126 mm",Datenquelle_Peg2.1!$M$10,IF(L18="127-136 mm",Datenquelle_Peg2.1!$M$11,IF(L18="137-146 mm",Datenquelle_Peg2.1!$M$12,IF(L18="147-156 mm",Datenquelle_Peg2.1!$M$13,IF(L18="156-160 mm",Datenquelle_Peg2.1!$M$14,"")))))))))))))</f>
        <v/>
      </c>
      <c r="CM18" s="312" t="str">
        <f>IF(N18="Profilzyl. PZ",Datenquelle_Peg2.1!$O$3,IF(N18="Blind",Datenquelle_Peg2.1!$O$2,IF(N18="Zylinderabdeckung",Datenquelle_Peg2.1!$O$4,IF(N18="Scandinavian Oval",Datenquelle_Peg2.1!$O$5,""))))</f>
        <v/>
      </c>
      <c r="CN18" s="312" t="str">
        <f>IF(P18="PZ 70",Datenquelle_Peg2.1!$Q$3,IF(P18="PZ 72",Datenquelle_Peg2.1!$Q$4,IF(P18="PZ 78",Datenquelle_Peg2.1!$Q$5,IF(P18="PZ 85",Datenquelle_Peg2.1!$Q$6,IF(P18="PZ 88",Datenquelle_Peg2.1!$Q$7,IF(P18="PZ 92",Datenquelle_Peg2.1!$Q$8,IF(P18="00",Datenquelle_Peg2.1!$Q$2,IF(P18="SO 105",Datenquelle_Peg2.1!$Q$9,""))))))))</f>
        <v/>
      </c>
      <c r="CO18" s="312" t="str">
        <f>IF(O18="Profilzyl. PZ",Datenquelle_Peg2.1!$S$3,IF(O18="Blind",Datenquelle_Peg2.1!$S$2,IF(O18="Scandinavian Oval",Datenquelle_Peg2.1!$S$4,"")))</f>
        <v/>
      </c>
      <c r="CP18" s="312" t="str">
        <f t="shared" si="15"/>
        <v/>
      </c>
      <c r="CQ18" s="312" t="str">
        <f>IF(AND(Q18="außen",R18="einrastend"),Datenquelle_Peg2.1!$W$3,IF(AND(Q18="außen",R18="verschraubt"),Datenquelle_Peg2.1!$W$2,""))</f>
        <v/>
      </c>
      <c r="CR18" s="312" t="str">
        <f t="shared" si="11"/>
        <v/>
      </c>
      <c r="CS18" s="312" t="str">
        <f t="shared" si="12"/>
        <v/>
      </c>
      <c r="CT18" s="312" t="str">
        <f t="shared" si="13"/>
        <v/>
      </c>
      <c r="CU18" s="312"/>
      <c r="CV18" s="312"/>
      <c r="CW18" s="312"/>
      <c r="CX18" s="312"/>
      <c r="CY18" s="312"/>
      <c r="CZ18" s="312"/>
      <c r="DA18" s="312"/>
      <c r="DB18" s="312"/>
      <c r="DC18" s="312"/>
      <c r="DD18" s="312"/>
      <c r="DE18" s="312"/>
      <c r="DF18" s="312"/>
      <c r="DG18" s="312"/>
      <c r="DH18" s="312"/>
      <c r="DI18" s="312"/>
      <c r="DJ18" s="312"/>
      <c r="DK18" s="312"/>
      <c r="DL18" s="312"/>
      <c r="DM18" s="312"/>
      <c r="DN18" s="312"/>
      <c r="DO18" s="312"/>
      <c r="DP18" s="312"/>
      <c r="DQ18" s="312"/>
      <c r="DR18" s="312"/>
      <c r="DS18" s="312"/>
      <c r="DT18" s="312"/>
      <c r="DU18" s="312"/>
      <c r="DV18" s="312"/>
      <c r="DW18" s="312"/>
      <c r="DX18" s="312"/>
      <c r="DY18" s="312"/>
      <c r="DZ18" s="312"/>
      <c r="EA18" s="312"/>
      <c r="EB18" s="312"/>
      <c r="EC18" s="312"/>
      <c r="ED18" s="312"/>
      <c r="EE18" s="312"/>
      <c r="EF18" s="312"/>
      <c r="EG18" s="312"/>
      <c r="EH18" s="312"/>
      <c r="EI18" s="312"/>
      <c r="EJ18" s="312"/>
      <c r="EK18" s="312"/>
      <c r="EL18" s="312"/>
      <c r="EM18" s="312"/>
      <c r="EN18" s="312"/>
      <c r="EO18" s="312"/>
      <c r="EP18" s="312"/>
      <c r="EQ18" s="312"/>
      <c r="ER18" s="312"/>
      <c r="ES18" s="312"/>
      <c r="ET18" s="312"/>
      <c r="EU18" s="312"/>
      <c r="EV18" s="312"/>
      <c r="EW18" s="312"/>
      <c r="EX18" s="312"/>
      <c r="EY18" s="312"/>
    </row>
    <row r="19" spans="1:155" s="48" customFormat="1" ht="27.75" customHeight="1" x14ac:dyDescent="0.2">
      <c r="A19" s="159" t="str">
        <f t="shared" si="19"/>
        <v/>
      </c>
      <c r="B19" s="72"/>
      <c r="C19" s="72"/>
      <c r="D19" s="73"/>
      <c r="E19" s="339"/>
      <c r="F19" s="340"/>
      <c r="G19" s="343"/>
      <c r="H19" s="343"/>
      <c r="I19" s="344"/>
      <c r="J19" s="345"/>
      <c r="K19" s="346"/>
      <c r="L19" s="229"/>
      <c r="M19" s="228"/>
      <c r="N19" s="65"/>
      <c r="O19" s="65"/>
      <c r="P19" s="67"/>
      <c r="Q19" s="62"/>
      <c r="R19" s="68"/>
      <c r="S19" s="63"/>
      <c r="T19" s="303"/>
      <c r="U19" s="337"/>
      <c r="V19" s="63"/>
      <c r="W19" s="123"/>
      <c r="X19" s="69"/>
      <c r="Y19" s="74"/>
      <c r="Z19" s="152"/>
      <c r="AA19" s="146"/>
      <c r="AB19" s="153"/>
      <c r="AC19" s="154"/>
      <c r="AD19" s="152"/>
      <c r="AE19" s="152"/>
      <c r="AF19" s="155"/>
      <c r="AG19" s="156"/>
      <c r="AH19" s="155"/>
      <c r="AI19" s="317" t="str">
        <f t="shared" si="6"/>
        <v/>
      </c>
      <c r="AJ19" s="317" t="str">
        <f t="shared" si="7"/>
        <v/>
      </c>
      <c r="AK19" s="328" t="e">
        <f>IF(AR19=".OS",VLOOKUP($AT19,'Pull-Downs_Zyl'!M:N,2,FALSE),VLOOKUP($AT19,'Pull-Downs_Zyl'!K:L,2,FALSE))</f>
        <v>#N/A</v>
      </c>
      <c r="AL19" s="318" t="str">
        <f t="shared" si="14"/>
        <v/>
      </c>
      <c r="AM19" s="158" t="e">
        <f>VLOOKUP($AT19,'Pull-Downs_Zyl'!$K$5:$O$525,3,FALSE)</f>
        <v>#N/A</v>
      </c>
      <c r="AN19" s="151" t="str">
        <f t="shared" si="0"/>
        <v/>
      </c>
      <c r="AO19" s="151" t="str">
        <f t="shared" si="1"/>
        <v/>
      </c>
      <c r="AP19" s="151" t="str">
        <f t="shared" si="2"/>
        <v/>
      </c>
      <c r="AQ19" s="151" t="str">
        <f t="shared" si="3"/>
        <v/>
      </c>
      <c r="AR19" s="207" t="str">
        <f t="shared" si="8"/>
        <v/>
      </c>
      <c r="AS19" s="157" t="s">
        <v>95</v>
      </c>
      <c r="AT19" s="158" t="str">
        <f>IF(V19="Zubehör/Ersatzteile",VLOOKUP(W19,'Pull-Downs_Zyl'!$K$518:$O$525,3,FALSE),CONCATENATE(AN19,AO19,AP19,AQ19,AR19))</f>
        <v/>
      </c>
      <c r="AW19" s="70" t="str">
        <f t="shared" si="4"/>
        <v/>
      </c>
      <c r="AX19" s="48" t="s">
        <v>50</v>
      </c>
      <c r="AY19" s="48">
        <v>8.5</v>
      </c>
      <c r="BA19" s="48" t="str">
        <f t="shared" si="16"/>
        <v>links8,5</v>
      </c>
      <c r="BB19" s="48">
        <v>5</v>
      </c>
      <c r="BD19" s="70" t="str">
        <f t="shared" si="5"/>
        <v/>
      </c>
      <c r="BE19" s="48" t="s">
        <v>90</v>
      </c>
      <c r="BF19" s="48">
        <v>7</v>
      </c>
      <c r="BG19" s="48" t="s">
        <v>83</v>
      </c>
      <c r="BH19" s="48" t="str">
        <f t="shared" si="17"/>
        <v>43-477Glas (Aufpreis)</v>
      </c>
      <c r="BI19" s="48" t="s">
        <v>111</v>
      </c>
      <c r="BK19" s="70" t="e">
        <f>IF(AND(#REF!="ja",M19=9,E19="PegaSys Office eVAYO"),CONCATENATE(L19,#REF!,M19,F19),IF(AND(#REF!="ja",M19=9,E19="PegaSys Office"),CONCATENATE(L19,#REF!,M19,F19),""))</f>
        <v>#REF!</v>
      </c>
      <c r="BL19" s="48" t="s">
        <v>112</v>
      </c>
      <c r="BM19" s="75" t="s">
        <v>85</v>
      </c>
      <c r="BN19" s="48">
        <v>9</v>
      </c>
      <c r="BO19" s="48" t="s">
        <v>83</v>
      </c>
      <c r="BP19" s="48" t="str">
        <f t="shared" si="18"/>
        <v>63-67ja9Glas (Aufpreis)</v>
      </c>
      <c r="BQ19" s="48" t="s">
        <v>113</v>
      </c>
      <c r="BT19" s="84" t="s">
        <v>114</v>
      </c>
      <c r="BU19" s="37" t="s">
        <v>115</v>
      </c>
      <c r="BV19" s="48" t="s">
        <v>116</v>
      </c>
      <c r="CB19" s="312"/>
      <c r="CC19" s="312"/>
      <c r="CD19" s="312"/>
      <c r="CE19" s="312" t="str">
        <f>IF(E19="PegaSys 2.1",Datenquelle_Peg2.1!$A$2,"")</f>
        <v/>
      </c>
      <c r="CF19" s="312" t="str">
        <f t="shared" si="9"/>
        <v/>
      </c>
      <c r="CG19" s="312" t="str">
        <f t="shared" si="10"/>
        <v/>
      </c>
      <c r="CH19" s="312" t="str">
        <f>IF(OR(S19="Rosetten",S19="Ovalrosetten"),Datenquelle_Peg2.1!$E$2,IF(OR(S19="Langschild",S19="Langschild schmal"),Datenquelle_Peg2.1!$E$3,IF(S19="Kurzschild",Datenquelle_Peg2.1!$E$4,IF(S19="Scandinavian Oval",Datenquelle_Peg2.1!$E$6,""))))</f>
        <v/>
      </c>
      <c r="CI19" s="312" t="str">
        <f>IF(T19=182,Datenquelle_Peg2.1!$G$2,IF(T19=192,Datenquelle_Peg2.1!$G$3,IF(T19=282,Datenquelle_Peg2.1!$G$4,IF(T19=292,Datenquelle_Peg2.1!$G$5,IF(T19=1182,Datenquelle_Peg2.1!$G$6,"")))))</f>
        <v/>
      </c>
      <c r="CJ19" s="312" t="str">
        <f>IF(G19="links",Datenquelle_Peg2.1!$I$2,IF(G19="rechts",Datenquelle_Peg2.1!$I$3,""))</f>
        <v/>
      </c>
      <c r="CK19" s="312" t="str">
        <f>IF(M19=7,Datenquelle_Peg2.1!$K$2,IF(M19=8,Datenquelle_Peg2.1!$K$3,IF(M19=8.5,Datenquelle_Peg2.1!$K$4,IF(M19=9,Datenquelle_Peg2.1!$K$5,IF(M19="F9 (FS)",Datenquelle_Peg2.1!$K$6,IF(M19=10,Datenquelle_Peg2.1!$K$7,""))))))</f>
        <v/>
      </c>
      <c r="CL19" s="312" t="str">
        <f>IF(L19="37-46 mm",Datenquelle_Peg2.1!$M$2,IF(L19="47-56 mm",Datenquelle_Peg2.1!$M$3,IF(L19="57-66 mm",Datenquelle_Peg2.1!$M$4,IF(L19="67-76 mm",Datenquelle_Peg2.1!$M$5,IF(L19="77-86 mm",Datenquelle_Peg2.1!$M$6,IF(L19="87-96 mm",Datenquelle_Peg2.1!$M$7,IF(L19="97-106 mm",Datenquelle_Peg2.1!$M$8,IF(L19="107-116 mm",Datenquelle_Peg2.1!$M$9,IF(L19="117-126 mm",Datenquelle_Peg2.1!$M$10,IF(L19="127-136 mm",Datenquelle_Peg2.1!$M$11,IF(L19="137-146 mm",Datenquelle_Peg2.1!$M$12,IF(L19="147-156 mm",Datenquelle_Peg2.1!$M$13,IF(L19="156-160 mm",Datenquelle_Peg2.1!$M$14,"")))))))))))))</f>
        <v/>
      </c>
      <c r="CM19" s="312" t="str">
        <f>IF(N19="Profilzyl. PZ",Datenquelle_Peg2.1!$O$3,IF(N19="Blind",Datenquelle_Peg2.1!$O$2,IF(N19="Zylinderabdeckung",Datenquelle_Peg2.1!$O$4,IF(N19="Scandinavian Oval",Datenquelle_Peg2.1!$O$5,""))))</f>
        <v/>
      </c>
      <c r="CN19" s="312" t="str">
        <f>IF(P19="PZ 70",Datenquelle_Peg2.1!$Q$3,IF(P19="PZ 72",Datenquelle_Peg2.1!$Q$4,IF(P19="PZ 78",Datenquelle_Peg2.1!$Q$5,IF(P19="PZ 85",Datenquelle_Peg2.1!$Q$6,IF(P19="PZ 88",Datenquelle_Peg2.1!$Q$7,IF(P19="PZ 92",Datenquelle_Peg2.1!$Q$8,IF(P19="00",Datenquelle_Peg2.1!$Q$2,IF(P19="SO 105",Datenquelle_Peg2.1!$Q$9,""))))))))</f>
        <v/>
      </c>
      <c r="CO19" s="312" t="str">
        <f>IF(O19="Profilzyl. PZ",Datenquelle_Peg2.1!$S$3,IF(O19="Blind",Datenquelle_Peg2.1!$S$2,IF(O19="Scandinavian Oval",Datenquelle_Peg2.1!$S$4,"")))</f>
        <v/>
      </c>
      <c r="CP19" s="312" t="str">
        <f t="shared" si="15"/>
        <v/>
      </c>
      <c r="CQ19" s="312" t="str">
        <f>IF(AND(Q19="außen",R19="einrastend"),Datenquelle_Peg2.1!$W$3,IF(AND(Q19="außen",R19="verschraubt"),Datenquelle_Peg2.1!$W$2,""))</f>
        <v/>
      </c>
      <c r="CR19" s="312" t="str">
        <f t="shared" si="11"/>
        <v/>
      </c>
      <c r="CS19" s="312" t="str">
        <f t="shared" si="12"/>
        <v/>
      </c>
      <c r="CT19" s="312" t="str">
        <f t="shared" si="13"/>
        <v/>
      </c>
      <c r="CU19" s="312"/>
      <c r="CV19" s="312"/>
      <c r="CW19" s="312"/>
      <c r="CX19" s="312"/>
      <c r="CY19" s="312"/>
      <c r="CZ19" s="312"/>
      <c r="DA19" s="312"/>
      <c r="DB19" s="312"/>
      <c r="DC19" s="312"/>
      <c r="DD19" s="312"/>
      <c r="DE19" s="312"/>
      <c r="DF19" s="312"/>
      <c r="DG19" s="312"/>
      <c r="DH19" s="312"/>
      <c r="DI19" s="312"/>
      <c r="DJ19" s="312"/>
      <c r="DK19" s="312"/>
      <c r="DL19" s="312"/>
      <c r="DM19" s="312"/>
      <c r="DN19" s="312"/>
      <c r="DO19" s="312"/>
      <c r="DP19" s="312"/>
      <c r="DQ19" s="312"/>
      <c r="DR19" s="312"/>
      <c r="DS19" s="312"/>
      <c r="DT19" s="312"/>
      <c r="DU19" s="312"/>
      <c r="DV19" s="312"/>
      <c r="DW19" s="312"/>
      <c r="DX19" s="312"/>
      <c r="DY19" s="312"/>
      <c r="DZ19" s="312"/>
      <c r="EA19" s="312"/>
      <c r="EB19" s="312"/>
      <c r="EC19" s="312"/>
      <c r="ED19" s="312"/>
      <c r="EE19" s="312"/>
      <c r="EF19" s="312"/>
      <c r="EG19" s="312"/>
      <c r="EH19" s="312"/>
      <c r="EI19" s="312"/>
      <c r="EJ19" s="312"/>
      <c r="EK19" s="312"/>
      <c r="EL19" s="312"/>
      <c r="EM19" s="312"/>
      <c r="EN19" s="312"/>
      <c r="EO19" s="312"/>
      <c r="EP19" s="312"/>
      <c r="EQ19" s="312"/>
      <c r="ER19" s="312"/>
      <c r="ES19" s="312"/>
      <c r="ET19" s="312"/>
      <c r="EU19" s="312"/>
      <c r="EV19" s="312"/>
      <c r="EW19" s="312"/>
      <c r="EX19" s="312"/>
      <c r="EY19" s="312"/>
    </row>
    <row r="20" spans="1:155" s="48" customFormat="1" ht="25.5" customHeight="1" x14ac:dyDescent="0.2">
      <c r="A20" s="159" t="str">
        <f t="shared" si="19"/>
        <v/>
      </c>
      <c r="B20" s="72"/>
      <c r="C20" s="72"/>
      <c r="D20" s="64"/>
      <c r="E20" s="339"/>
      <c r="F20" s="340"/>
      <c r="G20" s="343"/>
      <c r="H20" s="343"/>
      <c r="I20" s="344"/>
      <c r="J20" s="345"/>
      <c r="K20" s="346"/>
      <c r="L20" s="229"/>
      <c r="M20" s="228"/>
      <c r="N20" s="65"/>
      <c r="O20" s="65"/>
      <c r="P20" s="67"/>
      <c r="Q20" s="62"/>
      <c r="R20" s="68"/>
      <c r="S20" s="63"/>
      <c r="T20" s="303"/>
      <c r="U20" s="337"/>
      <c r="V20" s="63"/>
      <c r="W20" s="123"/>
      <c r="X20" s="69"/>
      <c r="Y20" s="74"/>
      <c r="Z20" s="152"/>
      <c r="AA20" s="146"/>
      <c r="AB20" s="153"/>
      <c r="AC20" s="154"/>
      <c r="AD20" s="152"/>
      <c r="AE20" s="152"/>
      <c r="AF20" s="155"/>
      <c r="AG20" s="156"/>
      <c r="AH20" s="155"/>
      <c r="AI20" s="317" t="str">
        <f t="shared" si="6"/>
        <v/>
      </c>
      <c r="AJ20" s="317" t="str">
        <f t="shared" si="7"/>
        <v/>
      </c>
      <c r="AK20" s="328" t="e">
        <f>IF(AR20=".OS",VLOOKUP($AT20,'Pull-Downs_Zyl'!M:N,2,FALSE),VLOOKUP($AT20,'Pull-Downs_Zyl'!K:L,2,FALSE))</f>
        <v>#N/A</v>
      </c>
      <c r="AL20" s="318" t="str">
        <f t="shared" si="14"/>
        <v/>
      </c>
      <c r="AM20" s="158" t="e">
        <f>VLOOKUP($AT20,'Pull-Downs_Zyl'!$K$5:$O$525,3,FALSE)</f>
        <v>#N/A</v>
      </c>
      <c r="AN20" s="151" t="str">
        <f t="shared" si="0"/>
        <v/>
      </c>
      <c r="AO20" s="151" t="str">
        <f t="shared" si="1"/>
        <v/>
      </c>
      <c r="AP20" s="151" t="str">
        <f t="shared" si="2"/>
        <v/>
      </c>
      <c r="AQ20" s="151" t="str">
        <f t="shared" si="3"/>
        <v/>
      </c>
      <c r="AR20" s="207" t="str">
        <f t="shared" si="8"/>
        <v/>
      </c>
      <c r="AS20" s="157" t="s">
        <v>95</v>
      </c>
      <c r="AT20" s="158" t="str">
        <f>IF(V20="Zubehör/Ersatzteile",VLOOKUP(W20,'Pull-Downs_Zyl'!$K$518:$O$525,3,FALSE),CONCATENATE(AN20,AO20,AP20,AQ20,AR20))</f>
        <v/>
      </c>
      <c r="AW20" s="70" t="str">
        <f t="shared" si="4"/>
        <v/>
      </c>
      <c r="AX20" s="48" t="s">
        <v>51</v>
      </c>
      <c r="AY20" s="48">
        <v>9</v>
      </c>
      <c r="BA20" s="48" t="str">
        <f t="shared" si="16"/>
        <v>rechts9</v>
      </c>
      <c r="BB20" s="48">
        <v>6</v>
      </c>
      <c r="BD20" s="70" t="str">
        <f t="shared" si="5"/>
        <v/>
      </c>
      <c r="BE20" s="48" t="s">
        <v>90</v>
      </c>
      <c r="BF20" s="48">
        <v>8</v>
      </c>
      <c r="BG20" s="48" t="s">
        <v>83</v>
      </c>
      <c r="BH20" s="48" t="str">
        <f t="shared" si="17"/>
        <v>43-478Glas (Aufpreis)</v>
      </c>
      <c r="BI20" s="48" t="s">
        <v>117</v>
      </c>
      <c r="BK20" s="70" t="e">
        <f>IF(AND(#REF!="ja",M20=9,E20="PegaSys Office eVAYO"),CONCATENATE(L20,#REF!,M20,F20),IF(AND(#REF!="ja",M20=9,E20="PegaSys Office"),CONCATENATE(L20,#REF!,M20,F20),""))</f>
        <v>#REF!</v>
      </c>
      <c r="BL20" s="48" t="s">
        <v>118</v>
      </c>
      <c r="BM20" s="75" t="s">
        <v>85</v>
      </c>
      <c r="BN20" s="48">
        <v>9</v>
      </c>
      <c r="BO20" s="48" t="s">
        <v>83</v>
      </c>
      <c r="BP20" s="48" t="str">
        <f t="shared" si="18"/>
        <v>68-72ja9Glas (Aufpreis)</v>
      </c>
      <c r="BQ20" s="48" t="s">
        <v>119</v>
      </c>
      <c r="BT20" s="76"/>
      <c r="BU20" s="37"/>
      <c r="CB20" s="312"/>
      <c r="CC20" s="312"/>
      <c r="CD20" s="312"/>
      <c r="CE20" s="312" t="str">
        <f>IF(E20="PegaSys 2.1",Datenquelle_Peg2.1!$A$2,"")</f>
        <v/>
      </c>
      <c r="CF20" s="312" t="str">
        <f t="shared" si="9"/>
        <v/>
      </c>
      <c r="CG20" s="312" t="str">
        <f t="shared" si="10"/>
        <v/>
      </c>
      <c r="CH20" s="312" t="str">
        <f>IF(OR(S20="Rosetten",S20="Ovalrosetten"),Datenquelle_Peg2.1!$E$2,IF(OR(S20="Langschild",S20="Langschild schmal"),Datenquelle_Peg2.1!$E$3,IF(S20="Kurzschild",Datenquelle_Peg2.1!$E$4,IF(S20="Scandinavian Oval",Datenquelle_Peg2.1!$E$6,""))))</f>
        <v/>
      </c>
      <c r="CI20" s="312" t="str">
        <f>IF(T20=182,Datenquelle_Peg2.1!$G$2,IF(T20=192,Datenquelle_Peg2.1!$G$3,IF(T20=282,Datenquelle_Peg2.1!$G$4,IF(T20=292,Datenquelle_Peg2.1!$G$5,IF(T20=1182,Datenquelle_Peg2.1!$G$6,"")))))</f>
        <v/>
      </c>
      <c r="CJ20" s="312" t="str">
        <f>IF(G20="links",Datenquelle_Peg2.1!$I$2,IF(G20="rechts",Datenquelle_Peg2.1!$I$3,""))</f>
        <v/>
      </c>
      <c r="CK20" s="312" t="str">
        <f>IF(M20=7,Datenquelle_Peg2.1!$K$2,IF(M20=8,Datenquelle_Peg2.1!$K$3,IF(M20=8.5,Datenquelle_Peg2.1!$K$4,IF(M20=9,Datenquelle_Peg2.1!$K$5,IF(M20="F9 (FS)",Datenquelle_Peg2.1!$K$6,IF(M20=10,Datenquelle_Peg2.1!$K$7,""))))))</f>
        <v/>
      </c>
      <c r="CL20" s="312" t="str">
        <f>IF(L20="37-46 mm",Datenquelle_Peg2.1!$M$2,IF(L20="47-56 mm",Datenquelle_Peg2.1!$M$3,IF(L20="57-66 mm",Datenquelle_Peg2.1!$M$4,IF(L20="67-76 mm",Datenquelle_Peg2.1!$M$5,IF(L20="77-86 mm",Datenquelle_Peg2.1!$M$6,IF(L20="87-96 mm",Datenquelle_Peg2.1!$M$7,IF(L20="97-106 mm",Datenquelle_Peg2.1!$M$8,IF(L20="107-116 mm",Datenquelle_Peg2.1!$M$9,IF(L20="117-126 mm",Datenquelle_Peg2.1!$M$10,IF(L20="127-136 mm",Datenquelle_Peg2.1!$M$11,IF(L20="137-146 mm",Datenquelle_Peg2.1!$M$12,IF(L20="147-156 mm",Datenquelle_Peg2.1!$M$13,IF(L20="156-160 mm",Datenquelle_Peg2.1!$M$14,"")))))))))))))</f>
        <v/>
      </c>
      <c r="CM20" s="312" t="str">
        <f>IF(N20="Profilzyl. PZ",Datenquelle_Peg2.1!$O$3,IF(N20="Blind",Datenquelle_Peg2.1!$O$2,IF(N20="Zylinderabdeckung",Datenquelle_Peg2.1!$O$4,IF(N20="Scandinavian Oval",Datenquelle_Peg2.1!$O$5,""))))</f>
        <v/>
      </c>
      <c r="CN20" s="312" t="str">
        <f>IF(P20="PZ 70",Datenquelle_Peg2.1!$Q$3,IF(P20="PZ 72",Datenquelle_Peg2.1!$Q$4,IF(P20="PZ 78",Datenquelle_Peg2.1!$Q$5,IF(P20="PZ 85",Datenquelle_Peg2.1!$Q$6,IF(P20="PZ 88",Datenquelle_Peg2.1!$Q$7,IF(P20="PZ 92",Datenquelle_Peg2.1!$Q$8,IF(P20="00",Datenquelle_Peg2.1!$Q$2,IF(P20="SO 105",Datenquelle_Peg2.1!$Q$9,""))))))))</f>
        <v/>
      </c>
      <c r="CO20" s="312" t="str">
        <f>IF(O20="Profilzyl. PZ",Datenquelle_Peg2.1!$S$3,IF(O20="Blind",Datenquelle_Peg2.1!$S$2,IF(O20="Scandinavian Oval",Datenquelle_Peg2.1!$S$4,"")))</f>
        <v/>
      </c>
      <c r="CP20" s="312" t="str">
        <f t="shared" si="15"/>
        <v/>
      </c>
      <c r="CQ20" s="312" t="str">
        <f>IF(AND(Q20="außen",R20="einrastend"),Datenquelle_Peg2.1!$W$3,IF(AND(Q20="außen",R20="verschraubt"),Datenquelle_Peg2.1!$W$2,""))</f>
        <v/>
      </c>
      <c r="CR20" s="312" t="str">
        <f t="shared" si="11"/>
        <v/>
      </c>
      <c r="CS20" s="312" t="str">
        <f t="shared" si="12"/>
        <v/>
      </c>
      <c r="CT20" s="312" t="str">
        <f t="shared" si="13"/>
        <v/>
      </c>
      <c r="CU20" s="312"/>
      <c r="CV20" s="312"/>
      <c r="CW20" s="312"/>
      <c r="CX20" s="312"/>
      <c r="CY20" s="312"/>
      <c r="CZ20" s="312"/>
      <c r="DA20" s="312"/>
      <c r="DB20" s="312"/>
      <c r="DC20" s="312"/>
      <c r="DD20" s="312"/>
      <c r="DE20" s="312"/>
      <c r="DF20" s="312"/>
      <c r="DG20" s="312"/>
      <c r="DH20" s="312"/>
      <c r="DI20" s="312"/>
      <c r="DJ20" s="312"/>
      <c r="DK20" s="312"/>
      <c r="DL20" s="312"/>
      <c r="DM20" s="312"/>
      <c r="DN20" s="312"/>
      <c r="DO20" s="312"/>
      <c r="DP20" s="312"/>
      <c r="DQ20" s="312"/>
      <c r="DR20" s="312"/>
      <c r="DS20" s="312"/>
      <c r="DT20" s="312"/>
      <c r="DU20" s="312"/>
      <c r="DV20" s="312"/>
      <c r="DW20" s="312"/>
      <c r="DX20" s="312"/>
      <c r="DY20" s="312"/>
      <c r="DZ20" s="312"/>
      <c r="EA20" s="312"/>
      <c r="EB20" s="312"/>
      <c r="EC20" s="312"/>
      <c r="ED20" s="312"/>
      <c r="EE20" s="312"/>
      <c r="EF20" s="312"/>
      <c r="EG20" s="312"/>
      <c r="EH20" s="312"/>
      <c r="EI20" s="312"/>
      <c r="EJ20" s="312"/>
      <c r="EK20" s="312"/>
      <c r="EL20" s="312"/>
      <c r="EM20" s="312"/>
      <c r="EN20" s="312"/>
      <c r="EO20" s="312"/>
      <c r="EP20" s="312"/>
      <c r="EQ20" s="312"/>
      <c r="ER20" s="312"/>
      <c r="ES20" s="312"/>
      <c r="ET20" s="312"/>
      <c r="EU20" s="312"/>
      <c r="EV20" s="312"/>
      <c r="EW20" s="312"/>
      <c r="EX20" s="312"/>
      <c r="EY20" s="312"/>
    </row>
    <row r="21" spans="1:155" s="48" customFormat="1" ht="31.9" customHeight="1" x14ac:dyDescent="0.2">
      <c r="A21" s="159" t="str">
        <f t="shared" si="19"/>
        <v/>
      </c>
      <c r="B21" s="72"/>
      <c r="C21" s="72"/>
      <c r="D21" s="73"/>
      <c r="E21" s="339"/>
      <c r="F21" s="340"/>
      <c r="G21" s="343"/>
      <c r="H21" s="343"/>
      <c r="I21" s="344"/>
      <c r="J21" s="345"/>
      <c r="K21" s="346"/>
      <c r="L21" s="229"/>
      <c r="M21" s="228"/>
      <c r="N21" s="65"/>
      <c r="O21" s="65"/>
      <c r="P21" s="67"/>
      <c r="Q21" s="62"/>
      <c r="R21" s="68"/>
      <c r="S21" s="63"/>
      <c r="T21" s="303"/>
      <c r="U21" s="337"/>
      <c r="V21" s="63"/>
      <c r="W21" s="123"/>
      <c r="X21" s="69"/>
      <c r="Y21" s="74"/>
      <c r="Z21" s="152"/>
      <c r="AA21" s="146"/>
      <c r="AB21" s="153"/>
      <c r="AC21" s="154"/>
      <c r="AD21" s="152"/>
      <c r="AE21" s="152"/>
      <c r="AF21" s="155"/>
      <c r="AG21" s="156"/>
      <c r="AH21" s="155"/>
      <c r="AI21" s="317" t="str">
        <f t="shared" si="6"/>
        <v/>
      </c>
      <c r="AJ21" s="317" t="str">
        <f t="shared" si="7"/>
        <v/>
      </c>
      <c r="AK21" s="328" t="e">
        <f>IF(AR21=".OS",VLOOKUP($AT21,'Pull-Downs_Zyl'!M:N,2,FALSE),VLOOKUP($AT21,'Pull-Downs_Zyl'!K:L,2,FALSE))</f>
        <v>#N/A</v>
      </c>
      <c r="AL21" s="318" t="str">
        <f t="shared" si="14"/>
        <v/>
      </c>
      <c r="AM21" s="158" t="e">
        <f>VLOOKUP($AT21,'Pull-Downs_Zyl'!$K$5:$O$525,3,FALSE)</f>
        <v>#N/A</v>
      </c>
      <c r="AN21" s="151" t="str">
        <f t="shared" si="0"/>
        <v/>
      </c>
      <c r="AO21" s="151" t="str">
        <f t="shared" si="1"/>
        <v/>
      </c>
      <c r="AP21" s="151" t="str">
        <f t="shared" si="2"/>
        <v/>
      </c>
      <c r="AQ21" s="151" t="str">
        <f t="shared" si="3"/>
        <v/>
      </c>
      <c r="AR21" s="207" t="str">
        <f t="shared" si="8"/>
        <v/>
      </c>
      <c r="AS21" s="157" t="s">
        <v>95</v>
      </c>
      <c r="AT21" s="158" t="str">
        <f>IF(V21="Zubehör/Ersatzteile",VLOOKUP(W21,'Pull-Downs_Zyl'!$K$518:$O$525,3,FALSE),CONCATENATE(AN21,AO21,AP21,AQ21,AR21))</f>
        <v/>
      </c>
      <c r="AW21" s="70" t="str">
        <f t="shared" si="4"/>
        <v/>
      </c>
      <c r="AX21" s="48" t="s">
        <v>50</v>
      </c>
      <c r="AY21" s="48">
        <v>9</v>
      </c>
      <c r="BA21" s="48" t="str">
        <f t="shared" si="16"/>
        <v>links9</v>
      </c>
      <c r="BB21" s="48">
        <v>7</v>
      </c>
      <c r="BD21" s="70" t="str">
        <f t="shared" si="5"/>
        <v/>
      </c>
      <c r="BE21" s="48" t="s">
        <v>90</v>
      </c>
      <c r="BF21" s="48">
        <v>8.5</v>
      </c>
      <c r="BG21" s="48" t="s">
        <v>83</v>
      </c>
      <c r="BH21" s="48" t="str">
        <f t="shared" si="17"/>
        <v>43-478,5Glas (Aufpreis)</v>
      </c>
      <c r="BI21" s="48" t="s">
        <v>120</v>
      </c>
      <c r="BK21" s="70" t="e">
        <f>IF(AND(#REF!="ja",M21=9,E21="PegaSys Office eVAYO"),CONCATENATE(L21,#REF!,M21,F21),IF(AND(#REF!="ja",M21=9,E21="PegaSys Office"),CONCATENATE(L21,#REF!,M21,F21),""))</f>
        <v>#REF!</v>
      </c>
      <c r="BL21" s="48" t="s">
        <v>121</v>
      </c>
      <c r="BM21" s="75" t="s">
        <v>85</v>
      </c>
      <c r="BN21" s="48">
        <v>9</v>
      </c>
      <c r="BO21" s="48" t="s">
        <v>83</v>
      </c>
      <c r="BP21" s="48" t="str">
        <f t="shared" si="18"/>
        <v>73-77ja9Glas (Aufpreis)</v>
      </c>
      <c r="BQ21" s="48" t="s">
        <v>122</v>
      </c>
      <c r="BT21" s="77"/>
      <c r="CB21" s="312"/>
      <c r="CC21" s="312"/>
      <c r="CD21" s="312"/>
      <c r="CE21" s="312" t="str">
        <f>IF(E21="PegaSys 2.1",Datenquelle_Peg2.1!$A$2,"")</f>
        <v/>
      </c>
      <c r="CF21" s="312" t="str">
        <f t="shared" si="9"/>
        <v/>
      </c>
      <c r="CG21" s="312" t="str">
        <f t="shared" si="10"/>
        <v/>
      </c>
      <c r="CH21" s="312" t="str">
        <f>IF(OR(S21="Rosetten",S21="Ovalrosetten"),Datenquelle_Peg2.1!$E$2,IF(OR(S21="Langschild",S21="Langschild schmal"),Datenquelle_Peg2.1!$E$3,IF(S21="Kurzschild",Datenquelle_Peg2.1!$E$4,IF(S21="Scandinavian Oval",Datenquelle_Peg2.1!$E$6,""))))</f>
        <v/>
      </c>
      <c r="CI21" s="312" t="str">
        <f>IF(T21=182,Datenquelle_Peg2.1!$G$2,IF(T21=192,Datenquelle_Peg2.1!$G$3,IF(T21=282,Datenquelle_Peg2.1!$G$4,IF(T21=292,Datenquelle_Peg2.1!$G$5,IF(T21=1182,Datenquelle_Peg2.1!$G$6,"")))))</f>
        <v/>
      </c>
      <c r="CJ21" s="312" t="str">
        <f>IF(G21="links",Datenquelle_Peg2.1!$I$2,IF(G21="rechts",Datenquelle_Peg2.1!$I$3,""))</f>
        <v/>
      </c>
      <c r="CK21" s="312" t="str">
        <f>IF(M21=7,Datenquelle_Peg2.1!$K$2,IF(M21=8,Datenquelle_Peg2.1!$K$3,IF(M21=8.5,Datenquelle_Peg2.1!$K$4,IF(M21=9,Datenquelle_Peg2.1!$K$5,IF(M21="F9 (FS)",Datenquelle_Peg2.1!$K$6,IF(M21=10,Datenquelle_Peg2.1!$K$7,""))))))</f>
        <v/>
      </c>
      <c r="CL21" s="312" t="str">
        <f>IF(L21="37-46 mm",Datenquelle_Peg2.1!$M$2,IF(L21="47-56 mm",Datenquelle_Peg2.1!$M$3,IF(L21="57-66 mm",Datenquelle_Peg2.1!$M$4,IF(L21="67-76 mm",Datenquelle_Peg2.1!$M$5,IF(L21="77-86 mm",Datenquelle_Peg2.1!$M$6,IF(L21="87-96 mm",Datenquelle_Peg2.1!$M$7,IF(L21="97-106 mm",Datenquelle_Peg2.1!$M$8,IF(L21="107-116 mm",Datenquelle_Peg2.1!$M$9,IF(L21="117-126 mm",Datenquelle_Peg2.1!$M$10,IF(L21="127-136 mm",Datenquelle_Peg2.1!$M$11,IF(L21="137-146 mm",Datenquelle_Peg2.1!$M$12,IF(L21="147-156 mm",Datenquelle_Peg2.1!$M$13,IF(L21="156-160 mm",Datenquelle_Peg2.1!$M$14,"")))))))))))))</f>
        <v/>
      </c>
      <c r="CM21" s="312" t="str">
        <f>IF(N21="Profilzyl. PZ",Datenquelle_Peg2.1!$O$3,IF(N21="Blind",Datenquelle_Peg2.1!$O$2,IF(N21="Zylinderabdeckung",Datenquelle_Peg2.1!$O$4,IF(N21="Scandinavian Oval",Datenquelle_Peg2.1!$O$5,""))))</f>
        <v/>
      </c>
      <c r="CN21" s="312" t="str">
        <f>IF(P21="PZ 70",Datenquelle_Peg2.1!$Q$3,IF(P21="PZ 72",Datenquelle_Peg2.1!$Q$4,IF(P21="PZ 78",Datenquelle_Peg2.1!$Q$5,IF(P21="PZ 85",Datenquelle_Peg2.1!$Q$6,IF(P21="PZ 88",Datenquelle_Peg2.1!$Q$7,IF(P21="PZ 92",Datenquelle_Peg2.1!$Q$8,IF(P21="00",Datenquelle_Peg2.1!$Q$2,IF(P21="SO 105",Datenquelle_Peg2.1!$Q$9,""))))))))</f>
        <v/>
      </c>
      <c r="CO21" s="312" t="str">
        <f>IF(O21="Profilzyl. PZ",Datenquelle_Peg2.1!$S$3,IF(O21="Blind",Datenquelle_Peg2.1!$S$2,IF(O21="Scandinavian Oval",Datenquelle_Peg2.1!$S$4,"")))</f>
        <v/>
      </c>
      <c r="CP21" s="312" t="str">
        <f t="shared" si="15"/>
        <v/>
      </c>
      <c r="CQ21" s="312" t="str">
        <f>IF(AND(Q21="außen",R21="einrastend"),Datenquelle_Peg2.1!$W$3,IF(AND(Q21="außen",R21="verschraubt"),Datenquelle_Peg2.1!$W$2,""))</f>
        <v/>
      </c>
      <c r="CR21" s="312" t="str">
        <f t="shared" si="11"/>
        <v/>
      </c>
      <c r="CS21" s="312" t="str">
        <f t="shared" si="12"/>
        <v/>
      </c>
      <c r="CT21" s="312" t="str">
        <f t="shared" si="13"/>
        <v/>
      </c>
      <c r="CU21" s="312"/>
      <c r="CV21" s="312"/>
      <c r="CW21" s="312"/>
      <c r="CX21" s="312"/>
      <c r="CY21" s="312"/>
      <c r="CZ21" s="312"/>
      <c r="DA21" s="312"/>
      <c r="DB21" s="312"/>
      <c r="DC21" s="312"/>
      <c r="DD21" s="312"/>
      <c r="DE21" s="312"/>
      <c r="DF21" s="312"/>
      <c r="DG21" s="312"/>
      <c r="DH21" s="312"/>
      <c r="DI21" s="312"/>
      <c r="DJ21" s="312"/>
      <c r="DK21" s="312"/>
      <c r="DL21" s="312"/>
      <c r="DM21" s="312"/>
      <c r="DN21" s="312"/>
      <c r="DO21" s="312"/>
      <c r="DP21" s="312"/>
      <c r="DQ21" s="312"/>
      <c r="DR21" s="312"/>
      <c r="DS21" s="312"/>
      <c r="DT21" s="312"/>
      <c r="DU21" s="312"/>
      <c r="DV21" s="312"/>
      <c r="DW21" s="312"/>
      <c r="DX21" s="312"/>
      <c r="DY21" s="312"/>
      <c r="DZ21" s="312"/>
      <c r="EA21" s="312"/>
      <c r="EB21" s="312"/>
      <c r="EC21" s="312"/>
      <c r="ED21" s="312"/>
      <c r="EE21" s="312"/>
      <c r="EF21" s="312"/>
      <c r="EG21" s="312"/>
      <c r="EH21" s="312"/>
      <c r="EI21" s="312"/>
      <c r="EJ21" s="312"/>
      <c r="EK21" s="312"/>
      <c r="EL21" s="312"/>
      <c r="EM21" s="312"/>
      <c r="EN21" s="312"/>
      <c r="EO21" s="312"/>
      <c r="EP21" s="312"/>
      <c r="EQ21" s="312"/>
      <c r="ER21" s="312"/>
      <c r="ES21" s="312"/>
      <c r="ET21" s="312"/>
      <c r="EU21" s="312"/>
      <c r="EV21" s="312"/>
      <c r="EW21" s="312"/>
      <c r="EX21" s="312"/>
      <c r="EY21" s="312"/>
    </row>
    <row r="22" spans="1:155" s="48" customFormat="1" ht="27" customHeight="1" x14ac:dyDescent="0.2">
      <c r="A22" s="159" t="str">
        <f t="shared" si="19"/>
        <v/>
      </c>
      <c r="B22" s="72"/>
      <c r="C22" s="72"/>
      <c r="D22" s="73"/>
      <c r="E22" s="339"/>
      <c r="F22" s="340"/>
      <c r="G22" s="343"/>
      <c r="H22" s="343"/>
      <c r="I22" s="344"/>
      <c r="J22" s="345"/>
      <c r="K22" s="346"/>
      <c r="L22" s="229"/>
      <c r="M22" s="228"/>
      <c r="N22" s="65"/>
      <c r="O22" s="65"/>
      <c r="P22" s="67"/>
      <c r="Q22" s="62"/>
      <c r="R22" s="68"/>
      <c r="S22" s="63"/>
      <c r="T22" s="303"/>
      <c r="U22" s="337"/>
      <c r="V22" s="63"/>
      <c r="W22" s="123"/>
      <c r="X22" s="69"/>
      <c r="Y22" s="74"/>
      <c r="Z22" s="152"/>
      <c r="AA22" s="146"/>
      <c r="AB22" s="153"/>
      <c r="AC22" s="154"/>
      <c r="AD22" s="152"/>
      <c r="AE22" s="152"/>
      <c r="AF22" s="155"/>
      <c r="AG22" s="156"/>
      <c r="AH22" s="155"/>
      <c r="AI22" s="317" t="str">
        <f t="shared" si="6"/>
        <v/>
      </c>
      <c r="AJ22" s="317" t="str">
        <f t="shared" si="7"/>
        <v/>
      </c>
      <c r="AK22" s="328" t="e">
        <f>IF(AR22=".OS",VLOOKUP($AT22,'Pull-Downs_Zyl'!M:N,2,FALSE),VLOOKUP($AT22,'Pull-Downs_Zyl'!K:L,2,FALSE))</f>
        <v>#N/A</v>
      </c>
      <c r="AL22" s="318" t="str">
        <f t="shared" si="14"/>
        <v/>
      </c>
      <c r="AM22" s="158" t="e">
        <f>VLOOKUP($AT22,'Pull-Downs_Zyl'!$K$5:$O$525,3,FALSE)</f>
        <v>#N/A</v>
      </c>
      <c r="AN22" s="151" t="str">
        <f t="shared" si="0"/>
        <v/>
      </c>
      <c r="AO22" s="151" t="str">
        <f t="shared" si="1"/>
        <v/>
      </c>
      <c r="AP22" s="151" t="str">
        <f t="shared" si="2"/>
        <v/>
      </c>
      <c r="AQ22" s="151" t="str">
        <f t="shared" si="3"/>
        <v/>
      </c>
      <c r="AR22" s="207" t="str">
        <f t="shared" si="8"/>
        <v/>
      </c>
      <c r="AS22" s="157" t="s">
        <v>95</v>
      </c>
      <c r="AT22" s="158" t="str">
        <f>IF(V22="Zubehör/Ersatzteile",VLOOKUP(W22,'Pull-Downs_Zyl'!$K$518:$O$525,3,FALSE),CONCATENATE(AN22,AO22,AP22,AQ22,AR22))</f>
        <v/>
      </c>
      <c r="AW22" s="70" t="str">
        <f t="shared" si="4"/>
        <v/>
      </c>
      <c r="AX22" s="48" t="s">
        <v>51</v>
      </c>
      <c r="AY22" s="48">
        <v>10</v>
      </c>
      <c r="BA22" s="48" t="str">
        <f t="shared" si="16"/>
        <v>rechts10</v>
      </c>
      <c r="BB22" s="48">
        <v>8</v>
      </c>
      <c r="BD22" s="70" t="str">
        <f t="shared" si="5"/>
        <v/>
      </c>
      <c r="BE22" s="48" t="s">
        <v>90</v>
      </c>
      <c r="BF22" s="48">
        <v>9</v>
      </c>
      <c r="BG22" s="48" t="s">
        <v>83</v>
      </c>
      <c r="BH22" s="48" t="str">
        <f t="shared" si="17"/>
        <v>43-479Glas (Aufpreis)</v>
      </c>
      <c r="BI22" s="48" t="s">
        <v>123</v>
      </c>
      <c r="BK22" s="70" t="e">
        <f>IF(AND(#REF!="ja",M22=9,E22="PegaSys Office eVAYO"),CONCATENATE(L22,#REF!,M22,F22),IF(AND(#REF!="ja",M22=9,E22="PegaSys Office"),CONCATENATE(L22,#REF!,M22,F22),""))</f>
        <v>#REF!</v>
      </c>
      <c r="BL22" s="48" t="s">
        <v>124</v>
      </c>
      <c r="BM22" s="75" t="s">
        <v>85</v>
      </c>
      <c r="BN22" s="48">
        <v>9</v>
      </c>
      <c r="BO22" s="48" t="s">
        <v>83</v>
      </c>
      <c r="BP22" s="48" t="str">
        <f t="shared" si="18"/>
        <v>78-82ja9Glas (Aufpreis)</v>
      </c>
      <c r="BQ22" s="48" t="s">
        <v>125</v>
      </c>
      <c r="BT22" s="49" t="s">
        <v>126</v>
      </c>
      <c r="BU22" s="37" t="s">
        <v>127</v>
      </c>
      <c r="BV22" s="48" t="e">
        <f>IF(AND($F12="Edelstahl",#REF!="Ja"),Drücker5,IF($S12="Langschild schmal",Drücker2,IF($R12="einrastend",Drücker1,IF(MID($S12,1,4)="Oval",Drücker6,IF(OR($E12="eVAYO Office",$E12="PegaSys Office"),Drücker4,Drücker3)))))</f>
        <v>#REF!</v>
      </c>
      <c r="CB22" s="312"/>
      <c r="CC22" s="312"/>
      <c r="CD22" s="312"/>
      <c r="CE22" s="312" t="str">
        <f>IF(E22="PegaSys 2.1",Datenquelle_Peg2.1!$A$2,"")</f>
        <v/>
      </c>
      <c r="CF22" s="312" t="str">
        <f t="shared" si="9"/>
        <v/>
      </c>
      <c r="CG22" s="312" t="str">
        <f t="shared" si="10"/>
        <v/>
      </c>
      <c r="CH22" s="312" t="str">
        <f>IF(OR(S22="Rosetten",S22="Ovalrosetten"),Datenquelle_Peg2.1!$E$2,IF(OR(S22="Langschild",S22="Langschild schmal"),Datenquelle_Peg2.1!$E$3,IF(S22="Kurzschild",Datenquelle_Peg2.1!$E$4,IF(S22="Scandinavian Oval",Datenquelle_Peg2.1!$E$6,""))))</f>
        <v/>
      </c>
      <c r="CI22" s="312" t="str">
        <f>IF(T22=182,Datenquelle_Peg2.1!$G$2,IF(T22=192,Datenquelle_Peg2.1!$G$3,IF(T22=282,Datenquelle_Peg2.1!$G$4,IF(T22=292,Datenquelle_Peg2.1!$G$5,IF(T22=1182,Datenquelle_Peg2.1!$G$6,"")))))</f>
        <v/>
      </c>
      <c r="CJ22" s="312" t="str">
        <f>IF(G22="links",Datenquelle_Peg2.1!$I$2,IF(G22="rechts",Datenquelle_Peg2.1!$I$3,""))</f>
        <v/>
      </c>
      <c r="CK22" s="312" t="str">
        <f>IF(M22=7,Datenquelle_Peg2.1!$K$2,IF(M22=8,Datenquelle_Peg2.1!$K$3,IF(M22=8.5,Datenquelle_Peg2.1!$K$4,IF(M22=9,Datenquelle_Peg2.1!$K$5,IF(M22="F9 (FS)",Datenquelle_Peg2.1!$K$6,IF(M22=10,Datenquelle_Peg2.1!$K$7,""))))))</f>
        <v/>
      </c>
      <c r="CL22" s="312" t="str">
        <f>IF(L22="37-46 mm",Datenquelle_Peg2.1!$M$2,IF(L22="47-56 mm",Datenquelle_Peg2.1!$M$3,IF(L22="57-66 mm",Datenquelle_Peg2.1!$M$4,IF(L22="67-76 mm",Datenquelle_Peg2.1!$M$5,IF(L22="77-86 mm",Datenquelle_Peg2.1!$M$6,IF(L22="87-96 mm",Datenquelle_Peg2.1!$M$7,IF(L22="97-106 mm",Datenquelle_Peg2.1!$M$8,IF(L22="107-116 mm",Datenquelle_Peg2.1!$M$9,IF(L22="117-126 mm",Datenquelle_Peg2.1!$M$10,IF(L22="127-136 mm",Datenquelle_Peg2.1!$M$11,IF(L22="137-146 mm",Datenquelle_Peg2.1!$M$12,IF(L22="147-156 mm",Datenquelle_Peg2.1!$M$13,IF(L22="156-160 mm",Datenquelle_Peg2.1!$M$14,"")))))))))))))</f>
        <v/>
      </c>
      <c r="CM22" s="312" t="str">
        <f>IF(N22="Profilzyl. PZ",Datenquelle_Peg2.1!$O$3,IF(N22="Blind",Datenquelle_Peg2.1!$O$2,IF(N22="Zylinderabdeckung",Datenquelle_Peg2.1!$O$4,IF(N22="Scandinavian Oval",Datenquelle_Peg2.1!$O$5,""))))</f>
        <v/>
      </c>
      <c r="CN22" s="312" t="str">
        <f>IF(P22="PZ 70",Datenquelle_Peg2.1!$Q$3,IF(P22="PZ 72",Datenquelle_Peg2.1!$Q$4,IF(P22="PZ 78",Datenquelle_Peg2.1!$Q$5,IF(P22="PZ 85",Datenquelle_Peg2.1!$Q$6,IF(P22="PZ 88",Datenquelle_Peg2.1!$Q$7,IF(P22="PZ 92",Datenquelle_Peg2.1!$Q$8,IF(P22="00",Datenquelle_Peg2.1!$Q$2,IF(P22="SO 105",Datenquelle_Peg2.1!$Q$9,""))))))))</f>
        <v/>
      </c>
      <c r="CO22" s="312" t="str">
        <f>IF(O22="Profilzyl. PZ",Datenquelle_Peg2.1!$S$3,IF(O22="Blind",Datenquelle_Peg2.1!$S$2,IF(O22="Scandinavian Oval",Datenquelle_Peg2.1!$S$4,"")))</f>
        <v/>
      </c>
      <c r="CP22" s="312" t="str">
        <f t="shared" si="15"/>
        <v/>
      </c>
      <c r="CQ22" s="312" t="str">
        <f>IF(AND(Q22="außen",R22="einrastend"),Datenquelle_Peg2.1!$W$3,IF(AND(Q22="außen",R22="verschraubt"),Datenquelle_Peg2.1!$W$2,""))</f>
        <v/>
      </c>
      <c r="CR22" s="312" t="str">
        <f t="shared" si="11"/>
        <v/>
      </c>
      <c r="CS22" s="312" t="str">
        <f t="shared" si="12"/>
        <v/>
      </c>
      <c r="CT22" s="312" t="str">
        <f t="shared" si="13"/>
        <v/>
      </c>
      <c r="CU22" s="312"/>
      <c r="CV22" s="312"/>
      <c r="CW22" s="312"/>
      <c r="CX22" s="312"/>
      <c r="CY22" s="312"/>
      <c r="CZ22" s="312"/>
      <c r="DA22" s="312"/>
      <c r="DB22" s="312"/>
      <c r="DC22" s="312"/>
      <c r="DD22" s="312"/>
      <c r="DE22" s="312"/>
      <c r="DF22" s="312"/>
      <c r="DG22" s="312"/>
      <c r="DH22" s="312"/>
      <c r="DI22" s="312"/>
      <c r="DJ22" s="312"/>
      <c r="DK22" s="312"/>
      <c r="DL22" s="312"/>
      <c r="DM22" s="312"/>
      <c r="DN22" s="312"/>
      <c r="DO22" s="312"/>
      <c r="DP22" s="312"/>
      <c r="DQ22" s="312"/>
      <c r="DR22" s="312"/>
      <c r="DS22" s="312"/>
      <c r="DT22" s="312"/>
      <c r="DU22" s="312"/>
      <c r="DV22" s="312"/>
      <c r="DW22" s="312"/>
      <c r="DX22" s="312"/>
      <c r="DY22" s="312"/>
      <c r="DZ22" s="312"/>
      <c r="EA22" s="312"/>
      <c r="EB22" s="312"/>
      <c r="EC22" s="312"/>
      <c r="ED22" s="312"/>
      <c r="EE22" s="312"/>
      <c r="EF22" s="312"/>
      <c r="EG22" s="312"/>
      <c r="EH22" s="312"/>
      <c r="EI22" s="312"/>
      <c r="EJ22" s="312"/>
      <c r="EK22" s="312"/>
      <c r="EL22" s="312"/>
      <c r="EM22" s="312"/>
      <c r="EN22" s="312"/>
      <c r="EO22" s="312"/>
      <c r="EP22" s="312"/>
      <c r="EQ22" s="312"/>
      <c r="ER22" s="312"/>
      <c r="ES22" s="312"/>
      <c r="ET22" s="312"/>
      <c r="EU22" s="312"/>
      <c r="EV22" s="312"/>
      <c r="EW22" s="312"/>
      <c r="EX22" s="312"/>
      <c r="EY22" s="312"/>
    </row>
    <row r="23" spans="1:155" s="48" customFormat="1" ht="25.5" customHeight="1" x14ac:dyDescent="0.2">
      <c r="A23" s="159" t="str">
        <f t="shared" si="19"/>
        <v/>
      </c>
      <c r="B23" s="72"/>
      <c r="C23" s="72"/>
      <c r="D23" s="73"/>
      <c r="E23" s="339"/>
      <c r="F23" s="340"/>
      <c r="G23" s="343"/>
      <c r="H23" s="343"/>
      <c r="I23" s="344"/>
      <c r="J23" s="345"/>
      <c r="K23" s="346"/>
      <c r="L23" s="229"/>
      <c r="M23" s="228"/>
      <c r="N23" s="65"/>
      <c r="O23" s="65"/>
      <c r="P23" s="67"/>
      <c r="Q23" s="62"/>
      <c r="R23" s="68"/>
      <c r="S23" s="63"/>
      <c r="T23" s="303"/>
      <c r="U23" s="337"/>
      <c r="V23" s="63"/>
      <c r="W23" s="123"/>
      <c r="X23" s="69"/>
      <c r="Y23" s="74"/>
      <c r="Z23" s="152"/>
      <c r="AA23" s="146"/>
      <c r="AB23" s="153"/>
      <c r="AC23" s="154"/>
      <c r="AD23" s="152"/>
      <c r="AE23" s="152"/>
      <c r="AF23" s="155"/>
      <c r="AG23" s="156"/>
      <c r="AH23" s="155"/>
      <c r="AI23" s="317" t="str">
        <f t="shared" si="6"/>
        <v/>
      </c>
      <c r="AJ23" s="317" t="str">
        <f t="shared" si="7"/>
        <v/>
      </c>
      <c r="AK23" s="328" t="e">
        <f>IF(AR23=".OS",VLOOKUP($AT23,'Pull-Downs_Zyl'!M:N,2,FALSE),VLOOKUP($AT23,'Pull-Downs_Zyl'!K:L,2,FALSE))</f>
        <v>#N/A</v>
      </c>
      <c r="AL23" s="318" t="str">
        <f t="shared" si="14"/>
        <v/>
      </c>
      <c r="AM23" s="158" t="e">
        <f>VLOOKUP($AT23,'Pull-Downs_Zyl'!$K$5:$O$525,3,FALSE)</f>
        <v>#N/A</v>
      </c>
      <c r="AN23" s="151" t="str">
        <f t="shared" si="0"/>
        <v/>
      </c>
      <c r="AO23" s="151" t="str">
        <f t="shared" si="1"/>
        <v/>
      </c>
      <c r="AP23" s="151" t="str">
        <f t="shared" si="2"/>
        <v/>
      </c>
      <c r="AQ23" s="151" t="str">
        <f t="shared" si="3"/>
        <v/>
      </c>
      <c r="AR23" s="207" t="str">
        <f t="shared" si="8"/>
        <v/>
      </c>
      <c r="AS23" s="157" t="s">
        <v>95</v>
      </c>
      <c r="AT23" s="158" t="str">
        <f>IF(V23="Zubehör/Ersatzteile",VLOOKUP(W23,'Pull-Downs_Zyl'!$K$518:$O$525,3,FALSE),CONCATENATE(AN23,AO23,AP23,AQ23,AR23))</f>
        <v/>
      </c>
      <c r="AW23" s="70" t="str">
        <f t="shared" si="4"/>
        <v/>
      </c>
      <c r="AX23" s="48" t="s">
        <v>50</v>
      </c>
      <c r="AY23" s="48">
        <v>10</v>
      </c>
      <c r="BA23" s="48" t="str">
        <f t="shared" si="16"/>
        <v>links10</v>
      </c>
      <c r="BB23" s="48">
        <v>9</v>
      </c>
      <c r="BD23" s="70" t="str">
        <f t="shared" si="5"/>
        <v/>
      </c>
      <c r="BE23" s="48" t="s">
        <v>90</v>
      </c>
      <c r="BF23" s="48">
        <v>10</v>
      </c>
      <c r="BG23" s="48" t="s">
        <v>83</v>
      </c>
      <c r="BH23" s="48" t="str">
        <f t="shared" si="17"/>
        <v>43-4710Glas (Aufpreis)</v>
      </c>
      <c r="BI23" s="48" t="s">
        <v>128</v>
      </c>
      <c r="BK23" s="70" t="e">
        <f>IF(AND(#REF!="ja",M23=9,E23="PegaSys Office eVAYO"),CONCATENATE(L23,#REF!,M23,F23),IF(AND(#REF!="ja",M23=9,E23="PegaSys Office"),CONCATENATE(L23,#REF!,M23,F23),""))</f>
        <v>#REF!</v>
      </c>
      <c r="BL23" s="48" t="s">
        <v>129</v>
      </c>
      <c r="BM23" s="75" t="s">
        <v>85</v>
      </c>
      <c r="BN23" s="48">
        <v>9</v>
      </c>
      <c r="BO23" s="48" t="s">
        <v>83</v>
      </c>
      <c r="BP23" s="48" t="str">
        <f t="shared" si="18"/>
        <v>83-87ja9Glas (Aufpreis)</v>
      </c>
      <c r="BQ23" s="48" t="s">
        <v>130</v>
      </c>
      <c r="BV23" s="78" t="s">
        <v>131</v>
      </c>
      <c r="BX23" s="78"/>
      <c r="CB23" s="312"/>
      <c r="CC23" s="312"/>
      <c r="CD23" s="312"/>
      <c r="CE23" s="312" t="str">
        <f>IF(E23="PegaSys 2.1",Datenquelle_Peg2.1!$A$2,"")</f>
        <v/>
      </c>
      <c r="CF23" s="312" t="str">
        <f t="shared" si="9"/>
        <v/>
      </c>
      <c r="CG23" s="312" t="str">
        <f t="shared" si="10"/>
        <v/>
      </c>
      <c r="CH23" s="312" t="str">
        <f>IF(OR(S23="Rosetten",S23="Ovalrosetten"),Datenquelle_Peg2.1!$E$2,IF(OR(S23="Langschild",S23="Langschild schmal"),Datenquelle_Peg2.1!$E$3,IF(S23="Kurzschild",Datenquelle_Peg2.1!$E$4,IF(S23="Scandinavian Oval",Datenquelle_Peg2.1!$E$6,""))))</f>
        <v/>
      </c>
      <c r="CI23" s="312" t="str">
        <f>IF(T23=182,Datenquelle_Peg2.1!$G$2,IF(T23=192,Datenquelle_Peg2.1!$G$3,IF(T23=282,Datenquelle_Peg2.1!$G$4,IF(T23=292,Datenquelle_Peg2.1!$G$5,IF(T23=1182,Datenquelle_Peg2.1!$G$6,"")))))</f>
        <v/>
      </c>
      <c r="CJ23" s="312" t="str">
        <f>IF(G23="links",Datenquelle_Peg2.1!$I$2,IF(G23="rechts",Datenquelle_Peg2.1!$I$3,""))</f>
        <v/>
      </c>
      <c r="CK23" s="312" t="str">
        <f>IF(M23=7,Datenquelle_Peg2.1!$K$2,IF(M23=8,Datenquelle_Peg2.1!$K$3,IF(M23=8.5,Datenquelle_Peg2.1!$K$4,IF(M23=9,Datenquelle_Peg2.1!$K$5,IF(M23="F9 (FS)",Datenquelle_Peg2.1!$K$6,IF(M23=10,Datenquelle_Peg2.1!$K$7,""))))))</f>
        <v/>
      </c>
      <c r="CL23" s="312" t="str">
        <f>IF(L23="37-46 mm",Datenquelle_Peg2.1!$M$2,IF(L23="47-56 mm",Datenquelle_Peg2.1!$M$3,IF(L23="57-66 mm",Datenquelle_Peg2.1!$M$4,IF(L23="67-76 mm",Datenquelle_Peg2.1!$M$5,IF(L23="77-86 mm",Datenquelle_Peg2.1!$M$6,IF(L23="87-96 mm",Datenquelle_Peg2.1!$M$7,IF(L23="97-106 mm",Datenquelle_Peg2.1!$M$8,IF(L23="107-116 mm",Datenquelle_Peg2.1!$M$9,IF(L23="117-126 mm",Datenquelle_Peg2.1!$M$10,IF(L23="127-136 mm",Datenquelle_Peg2.1!$M$11,IF(L23="137-146 mm",Datenquelle_Peg2.1!$M$12,IF(L23="147-156 mm",Datenquelle_Peg2.1!$M$13,IF(L23="156-160 mm",Datenquelle_Peg2.1!$M$14,"")))))))))))))</f>
        <v/>
      </c>
      <c r="CM23" s="312" t="str">
        <f>IF(N23="Profilzyl. PZ",Datenquelle_Peg2.1!$O$3,IF(N23="Blind",Datenquelle_Peg2.1!$O$2,IF(N23="Zylinderabdeckung",Datenquelle_Peg2.1!$O$4,IF(N23="Scandinavian Oval",Datenquelle_Peg2.1!$O$5,""))))</f>
        <v/>
      </c>
      <c r="CN23" s="312" t="str">
        <f>IF(P23="PZ 70",Datenquelle_Peg2.1!$Q$3,IF(P23="PZ 72",Datenquelle_Peg2.1!$Q$4,IF(P23="PZ 78",Datenquelle_Peg2.1!$Q$5,IF(P23="PZ 85",Datenquelle_Peg2.1!$Q$6,IF(P23="PZ 88",Datenquelle_Peg2.1!$Q$7,IF(P23="PZ 92",Datenquelle_Peg2.1!$Q$8,IF(P23="00",Datenquelle_Peg2.1!$Q$2,IF(P23="SO 105",Datenquelle_Peg2.1!$Q$9,""))))))))</f>
        <v/>
      </c>
      <c r="CO23" s="312" t="str">
        <f>IF(O23="Profilzyl. PZ",Datenquelle_Peg2.1!$S$3,IF(O23="Blind",Datenquelle_Peg2.1!$S$2,IF(O23="Scandinavian Oval",Datenquelle_Peg2.1!$S$4,"")))</f>
        <v/>
      </c>
      <c r="CP23" s="312" t="str">
        <f t="shared" si="15"/>
        <v/>
      </c>
      <c r="CQ23" s="312" t="str">
        <f>IF(AND(Q23="außen",R23="einrastend"),Datenquelle_Peg2.1!$W$3,IF(AND(Q23="außen",R23="verschraubt"),Datenquelle_Peg2.1!$W$2,""))</f>
        <v/>
      </c>
      <c r="CR23" s="312" t="str">
        <f t="shared" si="11"/>
        <v/>
      </c>
      <c r="CS23" s="312" t="str">
        <f t="shared" si="12"/>
        <v/>
      </c>
      <c r="CT23" s="312" t="str">
        <f t="shared" si="13"/>
        <v/>
      </c>
      <c r="CU23" s="312"/>
      <c r="CV23" s="312"/>
      <c r="CW23" s="312"/>
      <c r="CX23" s="312"/>
      <c r="CY23" s="312"/>
      <c r="CZ23" s="312"/>
      <c r="DA23" s="312"/>
      <c r="DB23" s="312"/>
      <c r="DC23" s="312"/>
      <c r="DD23" s="312"/>
      <c r="DE23" s="312"/>
      <c r="DF23" s="312"/>
      <c r="DG23" s="312"/>
      <c r="DH23" s="312"/>
      <c r="DI23" s="312"/>
      <c r="DJ23" s="312"/>
      <c r="DK23" s="312"/>
      <c r="DL23" s="312"/>
      <c r="DM23" s="312"/>
      <c r="DN23" s="312"/>
      <c r="DO23" s="312"/>
      <c r="DP23" s="312"/>
      <c r="DQ23" s="312"/>
      <c r="DR23" s="312"/>
      <c r="DS23" s="312"/>
      <c r="DT23" s="312"/>
      <c r="DU23" s="312"/>
      <c r="DV23" s="312"/>
      <c r="DW23" s="312"/>
      <c r="DX23" s="312"/>
      <c r="DY23" s="312"/>
      <c r="DZ23" s="312"/>
      <c r="EA23" s="312"/>
      <c r="EB23" s="312"/>
      <c r="EC23" s="312"/>
      <c r="ED23" s="312"/>
      <c r="EE23" s="312"/>
      <c r="EF23" s="312"/>
      <c r="EG23" s="312"/>
      <c r="EH23" s="312"/>
      <c r="EI23" s="312"/>
      <c r="EJ23" s="312"/>
      <c r="EK23" s="312"/>
      <c r="EL23" s="312"/>
      <c r="EM23" s="312"/>
      <c r="EN23" s="312"/>
      <c r="EO23" s="312"/>
      <c r="EP23" s="312"/>
      <c r="EQ23" s="312"/>
      <c r="ER23" s="312"/>
      <c r="ES23" s="312"/>
      <c r="ET23" s="312"/>
      <c r="EU23" s="312"/>
      <c r="EV23" s="312"/>
      <c r="EW23" s="312"/>
      <c r="EX23" s="312"/>
      <c r="EY23" s="312"/>
    </row>
    <row r="24" spans="1:155" s="48" customFormat="1" ht="30" customHeight="1" x14ac:dyDescent="0.2">
      <c r="A24" s="159" t="str">
        <f t="shared" si="19"/>
        <v/>
      </c>
      <c r="B24" s="72"/>
      <c r="C24" s="72"/>
      <c r="D24" s="73"/>
      <c r="E24" s="339"/>
      <c r="F24" s="340"/>
      <c r="G24" s="343"/>
      <c r="H24" s="343"/>
      <c r="I24" s="344"/>
      <c r="J24" s="345"/>
      <c r="K24" s="346"/>
      <c r="L24" s="229"/>
      <c r="M24" s="228"/>
      <c r="N24" s="65"/>
      <c r="O24" s="65"/>
      <c r="P24" s="67"/>
      <c r="Q24" s="62"/>
      <c r="R24" s="68"/>
      <c r="S24" s="63"/>
      <c r="T24" s="303"/>
      <c r="U24" s="337"/>
      <c r="V24" s="63"/>
      <c r="W24" s="123"/>
      <c r="X24" s="69"/>
      <c r="Y24" s="74"/>
      <c r="Z24" s="152"/>
      <c r="AA24" s="146"/>
      <c r="AB24" s="153"/>
      <c r="AC24" s="154"/>
      <c r="AD24" s="152"/>
      <c r="AE24" s="152"/>
      <c r="AF24" s="155"/>
      <c r="AG24" s="156"/>
      <c r="AH24" s="155"/>
      <c r="AI24" s="317" t="str">
        <f t="shared" si="6"/>
        <v/>
      </c>
      <c r="AJ24" s="317" t="str">
        <f t="shared" si="7"/>
        <v/>
      </c>
      <c r="AK24" s="328" t="e">
        <f>IF(AR24=".OS",VLOOKUP($AT24,'Pull-Downs_Zyl'!M:N,2,FALSE),VLOOKUP($AT24,'Pull-Downs_Zyl'!K:L,2,FALSE))</f>
        <v>#N/A</v>
      </c>
      <c r="AL24" s="318" t="str">
        <f t="shared" si="14"/>
        <v/>
      </c>
      <c r="AM24" s="158" t="e">
        <f>VLOOKUP($AT24,'Pull-Downs_Zyl'!$K$5:$O$525,3,FALSE)</f>
        <v>#N/A</v>
      </c>
      <c r="AN24" s="151" t="str">
        <f t="shared" si="0"/>
        <v/>
      </c>
      <c r="AO24" s="151" t="str">
        <f t="shared" si="1"/>
        <v/>
      </c>
      <c r="AP24" s="151" t="str">
        <f t="shared" si="2"/>
        <v/>
      </c>
      <c r="AQ24" s="151" t="str">
        <f t="shared" si="3"/>
        <v/>
      </c>
      <c r="AR24" s="207" t="str">
        <f t="shared" si="8"/>
        <v/>
      </c>
      <c r="AS24" s="157" t="s">
        <v>95</v>
      </c>
      <c r="AT24" s="158" t="str">
        <f>IF(V24="Zubehör/Ersatzteile",VLOOKUP(W24,'Pull-Downs_Zyl'!$K$518:$O$525,3,FALSE),CONCATENATE(AN24,AO24,AP24,AQ24,AR24))</f>
        <v/>
      </c>
      <c r="AW24" s="70" t="str">
        <f t="shared" si="4"/>
        <v/>
      </c>
      <c r="BD24" s="70" t="str">
        <f t="shared" si="5"/>
        <v/>
      </c>
      <c r="BE24" s="48" t="s">
        <v>97</v>
      </c>
      <c r="BF24" s="48">
        <v>7</v>
      </c>
      <c r="BG24" s="48" t="s">
        <v>83</v>
      </c>
      <c r="BH24" s="48" t="str">
        <f t="shared" si="17"/>
        <v>48-527Glas (Aufpreis)</v>
      </c>
      <c r="BI24" s="48" t="s">
        <v>132</v>
      </c>
      <c r="BK24" s="70" t="e">
        <f>IF(AND(#REF!="ja",M24=9,E24="PegaSys Office eVAYO"),CONCATENATE(L24,#REF!,M24,F24),IF(AND(#REF!="ja",M24=9,E24="PegaSys Office"),CONCATENATE(L24,#REF!,M24,F24),""))</f>
        <v>#REF!</v>
      </c>
      <c r="BL24" s="48" t="s">
        <v>133</v>
      </c>
      <c r="BM24" s="75" t="s">
        <v>85</v>
      </c>
      <c r="BN24" s="48">
        <v>9</v>
      </c>
      <c r="BO24" s="48" t="s">
        <v>83</v>
      </c>
      <c r="BP24" s="48" t="str">
        <f t="shared" si="18"/>
        <v>88-92ja9Glas (Aufpreis)</v>
      </c>
      <c r="BQ24" s="48" t="s">
        <v>134</v>
      </c>
      <c r="BU24" s="37" t="s">
        <v>135</v>
      </c>
      <c r="BV24" s="385" t="s">
        <v>136</v>
      </c>
      <c r="BX24" s="381" t="s">
        <v>137</v>
      </c>
      <c r="CB24" s="312"/>
      <c r="CC24" s="312"/>
      <c r="CD24" s="312"/>
      <c r="CE24" s="312" t="str">
        <f>IF(E24="PegaSys 2.1",Datenquelle_Peg2.1!$A$2,"")</f>
        <v/>
      </c>
      <c r="CF24" s="312" t="str">
        <f t="shared" si="9"/>
        <v/>
      </c>
      <c r="CG24" s="312" t="str">
        <f t="shared" si="10"/>
        <v/>
      </c>
      <c r="CH24" s="312" t="str">
        <f>IF(OR(S24="Rosetten",S24="Ovalrosetten"),Datenquelle_Peg2.1!$E$2,IF(OR(S24="Langschild",S24="Langschild schmal"),Datenquelle_Peg2.1!$E$3,IF(S24="Kurzschild",Datenquelle_Peg2.1!$E$4,IF(S24="Scandinavian Oval",Datenquelle_Peg2.1!$E$6,""))))</f>
        <v/>
      </c>
      <c r="CI24" s="312" t="str">
        <f>IF(T24=182,Datenquelle_Peg2.1!$G$2,IF(T24=192,Datenquelle_Peg2.1!$G$3,IF(T24=282,Datenquelle_Peg2.1!$G$4,IF(T24=292,Datenquelle_Peg2.1!$G$5,IF(T24=1182,Datenquelle_Peg2.1!$G$6,"")))))</f>
        <v/>
      </c>
      <c r="CJ24" s="312" t="str">
        <f>IF(G24="links",Datenquelle_Peg2.1!$I$2,IF(G24="rechts",Datenquelle_Peg2.1!$I$3,""))</f>
        <v/>
      </c>
      <c r="CK24" s="312" t="str">
        <f>IF(M24=7,Datenquelle_Peg2.1!$K$2,IF(M24=8,Datenquelle_Peg2.1!$K$3,IF(M24=8.5,Datenquelle_Peg2.1!$K$4,IF(M24=9,Datenquelle_Peg2.1!$K$5,IF(M24="F9 (FS)",Datenquelle_Peg2.1!$K$6,IF(M24=10,Datenquelle_Peg2.1!$K$7,""))))))</f>
        <v/>
      </c>
      <c r="CL24" s="312" t="str">
        <f>IF(L24="37-46 mm",Datenquelle_Peg2.1!$M$2,IF(L24="47-56 mm",Datenquelle_Peg2.1!$M$3,IF(L24="57-66 mm",Datenquelle_Peg2.1!$M$4,IF(L24="67-76 mm",Datenquelle_Peg2.1!$M$5,IF(L24="77-86 mm",Datenquelle_Peg2.1!$M$6,IF(L24="87-96 mm",Datenquelle_Peg2.1!$M$7,IF(L24="97-106 mm",Datenquelle_Peg2.1!$M$8,IF(L24="107-116 mm",Datenquelle_Peg2.1!$M$9,IF(L24="117-126 mm",Datenquelle_Peg2.1!$M$10,IF(L24="127-136 mm",Datenquelle_Peg2.1!$M$11,IF(L24="137-146 mm",Datenquelle_Peg2.1!$M$12,IF(L24="147-156 mm",Datenquelle_Peg2.1!$M$13,IF(L24="156-160 mm",Datenquelle_Peg2.1!$M$14,"")))))))))))))</f>
        <v/>
      </c>
      <c r="CM24" s="312" t="str">
        <f>IF(N24="Profilzyl. PZ",Datenquelle_Peg2.1!$O$3,IF(N24="Blind",Datenquelle_Peg2.1!$O$2,IF(N24="Zylinderabdeckung",Datenquelle_Peg2.1!$O$4,IF(N24="Scandinavian Oval",Datenquelle_Peg2.1!$O$5,""))))</f>
        <v/>
      </c>
      <c r="CN24" s="312" t="str">
        <f>IF(P24="PZ 70",Datenquelle_Peg2.1!$Q$3,IF(P24="PZ 72",Datenquelle_Peg2.1!$Q$4,IF(P24="PZ 78",Datenquelle_Peg2.1!$Q$5,IF(P24="PZ 85",Datenquelle_Peg2.1!$Q$6,IF(P24="PZ 88",Datenquelle_Peg2.1!$Q$7,IF(P24="PZ 92",Datenquelle_Peg2.1!$Q$8,IF(P24="00",Datenquelle_Peg2.1!$Q$2,IF(P24="SO 105",Datenquelle_Peg2.1!$Q$9,""))))))))</f>
        <v/>
      </c>
      <c r="CO24" s="312" t="str">
        <f>IF(O24="Profilzyl. PZ",Datenquelle_Peg2.1!$S$3,IF(O24="Blind",Datenquelle_Peg2.1!$S$2,IF(O24="Scandinavian Oval",Datenquelle_Peg2.1!$S$4,"")))</f>
        <v/>
      </c>
      <c r="CP24" s="312" t="str">
        <f t="shared" si="15"/>
        <v/>
      </c>
      <c r="CQ24" s="312" t="str">
        <f>IF(AND(Q24="außen",R24="einrastend"),Datenquelle_Peg2.1!$W$3,IF(AND(Q24="außen",R24="verschraubt"),Datenquelle_Peg2.1!$W$2,""))</f>
        <v/>
      </c>
      <c r="CR24" s="312" t="str">
        <f t="shared" si="11"/>
        <v/>
      </c>
      <c r="CS24" s="312" t="str">
        <f t="shared" si="12"/>
        <v/>
      </c>
      <c r="CT24" s="312" t="str">
        <f t="shared" si="13"/>
        <v/>
      </c>
      <c r="CU24" s="312"/>
      <c r="CV24" s="312"/>
      <c r="CW24" s="312"/>
      <c r="CX24" s="312"/>
      <c r="CY24" s="312"/>
      <c r="CZ24" s="312"/>
      <c r="DA24" s="312"/>
      <c r="DB24" s="312"/>
      <c r="DC24" s="312"/>
      <c r="DD24" s="312"/>
      <c r="DE24" s="312"/>
      <c r="DF24" s="312"/>
      <c r="DG24" s="312"/>
      <c r="DH24" s="312"/>
      <c r="DI24" s="312"/>
      <c r="DJ24" s="312"/>
      <c r="DK24" s="312"/>
      <c r="DL24" s="312"/>
      <c r="DM24" s="312"/>
      <c r="DN24" s="312"/>
      <c r="DO24" s="312"/>
      <c r="DP24" s="312"/>
      <c r="DQ24" s="312"/>
      <c r="DR24" s="312"/>
      <c r="DS24" s="312"/>
      <c r="DT24" s="312"/>
      <c r="DU24" s="312"/>
      <c r="DV24" s="312"/>
      <c r="DW24" s="312"/>
      <c r="DX24" s="312"/>
      <c r="DY24" s="312"/>
      <c r="DZ24" s="312"/>
      <c r="EA24" s="312"/>
      <c r="EB24" s="312"/>
      <c r="EC24" s="312"/>
      <c r="ED24" s="312"/>
      <c r="EE24" s="312"/>
      <c r="EF24" s="312"/>
      <c r="EG24" s="312"/>
      <c r="EH24" s="312"/>
      <c r="EI24" s="312"/>
      <c r="EJ24" s="312"/>
      <c r="EK24" s="312"/>
      <c r="EL24" s="312"/>
      <c r="EM24" s="312"/>
      <c r="EN24" s="312"/>
      <c r="EO24" s="312"/>
      <c r="EP24" s="312"/>
      <c r="EQ24" s="312"/>
      <c r="ER24" s="312"/>
      <c r="ES24" s="312"/>
      <c r="ET24" s="312"/>
      <c r="EU24" s="312"/>
      <c r="EV24" s="312"/>
      <c r="EW24" s="312"/>
      <c r="EX24" s="312"/>
      <c r="EY24" s="312"/>
    </row>
    <row r="25" spans="1:155" s="48" customFormat="1" ht="30" customHeight="1" x14ac:dyDescent="0.2">
      <c r="A25" s="159" t="str">
        <f t="shared" si="19"/>
        <v/>
      </c>
      <c r="B25" s="72"/>
      <c r="C25" s="72"/>
      <c r="D25" s="73"/>
      <c r="E25" s="339"/>
      <c r="F25" s="340"/>
      <c r="G25" s="343"/>
      <c r="H25" s="343"/>
      <c r="I25" s="344"/>
      <c r="J25" s="345"/>
      <c r="K25" s="346"/>
      <c r="L25" s="229"/>
      <c r="M25" s="228"/>
      <c r="N25" s="65"/>
      <c r="O25" s="65"/>
      <c r="P25" s="67"/>
      <c r="Q25" s="62"/>
      <c r="R25" s="68"/>
      <c r="S25" s="63"/>
      <c r="T25" s="303"/>
      <c r="U25" s="337"/>
      <c r="V25" s="63"/>
      <c r="W25" s="123"/>
      <c r="X25" s="69"/>
      <c r="Y25" s="74"/>
      <c r="Z25" s="152"/>
      <c r="AA25" s="146"/>
      <c r="AB25" s="153"/>
      <c r="AC25" s="154"/>
      <c r="AD25" s="152"/>
      <c r="AE25" s="152"/>
      <c r="AF25" s="155"/>
      <c r="AG25" s="156"/>
      <c r="AH25" s="155"/>
      <c r="AI25" s="317" t="str">
        <f t="shared" si="6"/>
        <v/>
      </c>
      <c r="AJ25" s="317" t="str">
        <f t="shared" si="7"/>
        <v/>
      </c>
      <c r="AK25" s="328" t="e">
        <f>IF(AR25=".OS",VLOOKUP($AT25,'Pull-Downs_Zyl'!M:N,2,FALSE),VLOOKUP($AT25,'Pull-Downs_Zyl'!K:L,2,FALSE))</f>
        <v>#N/A</v>
      </c>
      <c r="AL25" s="318" t="str">
        <f t="shared" si="14"/>
        <v/>
      </c>
      <c r="AM25" s="158" t="e">
        <f>VLOOKUP($AT25,'Pull-Downs_Zyl'!$K$5:$O$525,3,FALSE)</f>
        <v>#N/A</v>
      </c>
      <c r="AN25" s="151" t="str">
        <f t="shared" si="0"/>
        <v/>
      </c>
      <c r="AO25" s="151" t="str">
        <f t="shared" si="1"/>
        <v/>
      </c>
      <c r="AP25" s="151" t="str">
        <f t="shared" si="2"/>
        <v/>
      </c>
      <c r="AQ25" s="151" t="str">
        <f t="shared" si="3"/>
        <v/>
      </c>
      <c r="AR25" s="207" t="str">
        <f t="shared" si="8"/>
        <v/>
      </c>
      <c r="AS25" s="157" t="s">
        <v>95</v>
      </c>
      <c r="AT25" s="158" t="str">
        <f>IF(V25="Zubehör/Ersatzteile",VLOOKUP(W25,'Pull-Downs_Zyl'!$K$518:$O$525,3,FALSE),CONCATENATE(AN25,AO25,AP25,AQ25,AR25))</f>
        <v/>
      </c>
      <c r="AW25" s="70" t="str">
        <f t="shared" si="4"/>
        <v/>
      </c>
      <c r="BD25" s="70" t="str">
        <f t="shared" si="5"/>
        <v/>
      </c>
      <c r="BE25" s="48" t="s">
        <v>97</v>
      </c>
      <c r="BF25" s="48">
        <v>8</v>
      </c>
      <c r="BG25" s="48" t="s">
        <v>83</v>
      </c>
      <c r="BH25" s="48" t="str">
        <f t="shared" si="17"/>
        <v>48-528Glas (Aufpreis)</v>
      </c>
      <c r="BI25" s="48" t="s">
        <v>138</v>
      </c>
      <c r="BK25" s="70" t="e">
        <f>IF(AND(#REF!="ja",M25=9,E25="PegaSys Office eVAYO"),CONCATENATE(L25,#REF!,M25,F25),IF(AND(#REF!="ja",M25=9,E25="PegaSys Office"),CONCATENATE(L25,#REF!,M25,F25),""))</f>
        <v>#REF!</v>
      </c>
      <c r="BL25" s="37" t="s">
        <v>139</v>
      </c>
      <c r="BM25" s="75" t="s">
        <v>85</v>
      </c>
      <c r="BN25" s="48">
        <v>9</v>
      </c>
      <c r="BO25" s="37" t="s">
        <v>140</v>
      </c>
      <c r="BP25" s="48" t="str">
        <f>CONCATENATE(BL25,BM25,BN25,BO25)</f>
        <v>39-43ja9Edelstahl</v>
      </c>
      <c r="BQ25" s="48" t="s">
        <v>141</v>
      </c>
      <c r="BR25" s="71"/>
      <c r="BV25" s="385"/>
      <c r="BX25" s="381"/>
      <c r="CB25" s="312"/>
      <c r="CC25" s="312"/>
      <c r="CD25" s="312"/>
      <c r="CE25" s="312" t="str">
        <f>IF(E25="PegaSys 2.1",Datenquelle_Peg2.1!$A$2,"")</f>
        <v/>
      </c>
      <c r="CF25" s="312" t="str">
        <f t="shared" si="9"/>
        <v/>
      </c>
      <c r="CG25" s="312" t="str">
        <f t="shared" si="10"/>
        <v/>
      </c>
      <c r="CH25" s="312" t="str">
        <f>IF(OR(S25="Rosetten",S25="Ovalrosetten"),Datenquelle_Peg2.1!$E$2,IF(OR(S25="Langschild",S25="Langschild schmal"),Datenquelle_Peg2.1!$E$3,IF(S25="Kurzschild",Datenquelle_Peg2.1!$E$4,IF(S25="Scandinavian Oval",Datenquelle_Peg2.1!$E$6,""))))</f>
        <v/>
      </c>
      <c r="CI25" s="312" t="str">
        <f>IF(T25=182,Datenquelle_Peg2.1!$G$2,IF(T25=192,Datenquelle_Peg2.1!$G$3,IF(T25=282,Datenquelle_Peg2.1!$G$4,IF(T25=292,Datenquelle_Peg2.1!$G$5,IF(T25=1182,Datenquelle_Peg2.1!$G$6,"")))))</f>
        <v/>
      </c>
      <c r="CJ25" s="312" t="str">
        <f>IF(G25="links",Datenquelle_Peg2.1!$I$2,IF(G25="rechts",Datenquelle_Peg2.1!$I$3,""))</f>
        <v/>
      </c>
      <c r="CK25" s="312" t="str">
        <f>IF(M25=7,Datenquelle_Peg2.1!$K$2,IF(M25=8,Datenquelle_Peg2.1!$K$3,IF(M25=8.5,Datenquelle_Peg2.1!$K$4,IF(M25=9,Datenquelle_Peg2.1!$K$5,IF(M25="F9 (FS)",Datenquelle_Peg2.1!$K$6,IF(M25=10,Datenquelle_Peg2.1!$K$7,""))))))</f>
        <v/>
      </c>
      <c r="CL25" s="312" t="str">
        <f>IF(L25="37-46 mm",Datenquelle_Peg2.1!$M$2,IF(L25="47-56 mm",Datenquelle_Peg2.1!$M$3,IF(L25="57-66 mm",Datenquelle_Peg2.1!$M$4,IF(L25="67-76 mm",Datenquelle_Peg2.1!$M$5,IF(L25="77-86 mm",Datenquelle_Peg2.1!$M$6,IF(L25="87-96 mm",Datenquelle_Peg2.1!$M$7,IF(L25="97-106 mm",Datenquelle_Peg2.1!$M$8,IF(L25="107-116 mm",Datenquelle_Peg2.1!$M$9,IF(L25="117-126 mm",Datenquelle_Peg2.1!$M$10,IF(L25="127-136 mm",Datenquelle_Peg2.1!$M$11,IF(L25="137-146 mm",Datenquelle_Peg2.1!$M$12,IF(L25="147-156 mm",Datenquelle_Peg2.1!$M$13,IF(L25="156-160 mm",Datenquelle_Peg2.1!$M$14,"")))))))))))))</f>
        <v/>
      </c>
      <c r="CM25" s="312" t="str">
        <f>IF(N25="Profilzyl. PZ",Datenquelle_Peg2.1!$O$3,IF(N25="Blind",Datenquelle_Peg2.1!$O$2,IF(N25="Zylinderabdeckung",Datenquelle_Peg2.1!$O$4,IF(N25="Scandinavian Oval",Datenquelle_Peg2.1!$O$5,""))))</f>
        <v/>
      </c>
      <c r="CN25" s="312" t="str">
        <f>IF(P25="PZ 70",Datenquelle_Peg2.1!$Q$3,IF(P25="PZ 72",Datenquelle_Peg2.1!$Q$4,IF(P25="PZ 78",Datenquelle_Peg2.1!$Q$5,IF(P25="PZ 85",Datenquelle_Peg2.1!$Q$6,IF(P25="PZ 88",Datenquelle_Peg2.1!$Q$7,IF(P25="PZ 92",Datenquelle_Peg2.1!$Q$8,IF(P25="00",Datenquelle_Peg2.1!$Q$2,IF(P25="SO 105",Datenquelle_Peg2.1!$Q$9,""))))))))</f>
        <v/>
      </c>
      <c r="CO25" s="312" t="str">
        <f>IF(O25="Profilzyl. PZ",Datenquelle_Peg2.1!$S$3,IF(O25="Blind",Datenquelle_Peg2.1!$S$2,IF(O25="Scandinavian Oval",Datenquelle_Peg2.1!$S$4,"")))</f>
        <v/>
      </c>
      <c r="CP25" s="312" t="str">
        <f t="shared" si="15"/>
        <v/>
      </c>
      <c r="CQ25" s="312" t="str">
        <f>IF(AND(Q25="außen",R25="einrastend"),Datenquelle_Peg2.1!$W$3,IF(AND(Q25="außen",R25="verschraubt"),Datenquelle_Peg2.1!$W$2,""))</f>
        <v/>
      </c>
      <c r="CR25" s="312" t="str">
        <f t="shared" si="11"/>
        <v/>
      </c>
      <c r="CS25" s="312" t="str">
        <f t="shared" si="12"/>
        <v/>
      </c>
      <c r="CT25" s="312" t="str">
        <f t="shared" si="13"/>
        <v/>
      </c>
      <c r="CU25" s="312"/>
      <c r="CV25" s="312"/>
      <c r="CW25" s="312"/>
      <c r="CX25" s="312"/>
      <c r="CY25" s="312"/>
      <c r="CZ25" s="312"/>
      <c r="DA25" s="312"/>
      <c r="DB25" s="312"/>
      <c r="DC25" s="312"/>
      <c r="DD25" s="312"/>
      <c r="DE25" s="312"/>
      <c r="DF25" s="312"/>
      <c r="DG25" s="312"/>
      <c r="DH25" s="312"/>
      <c r="DI25" s="312"/>
      <c r="DJ25" s="312"/>
      <c r="DK25" s="312"/>
      <c r="DL25" s="312"/>
      <c r="DM25" s="312"/>
      <c r="DN25" s="312"/>
      <c r="DO25" s="312"/>
      <c r="DP25" s="312"/>
      <c r="DQ25" s="312"/>
      <c r="DR25" s="312"/>
      <c r="DS25" s="312"/>
      <c r="DT25" s="312"/>
      <c r="DU25" s="312"/>
      <c r="DV25" s="312"/>
      <c r="DW25" s="312"/>
      <c r="DX25" s="312"/>
      <c r="DY25" s="312"/>
      <c r="DZ25" s="312"/>
      <c r="EA25" s="312"/>
      <c r="EB25" s="312"/>
      <c r="EC25" s="312"/>
      <c r="ED25" s="312"/>
      <c r="EE25" s="312"/>
      <c r="EF25" s="312"/>
      <c r="EG25" s="312"/>
      <c r="EH25" s="312"/>
      <c r="EI25" s="312"/>
      <c r="EJ25" s="312"/>
      <c r="EK25" s="312"/>
      <c r="EL25" s="312"/>
      <c r="EM25" s="312"/>
      <c r="EN25" s="312"/>
      <c r="EO25" s="312"/>
      <c r="EP25" s="312"/>
      <c r="EQ25" s="312"/>
      <c r="ER25" s="312"/>
      <c r="ES25" s="312"/>
      <c r="ET25" s="312"/>
      <c r="EU25" s="312"/>
      <c r="EV25" s="312"/>
      <c r="EW25" s="312"/>
      <c r="EX25" s="312"/>
      <c r="EY25" s="312"/>
    </row>
    <row r="26" spans="1:155" s="48" customFormat="1" ht="30" customHeight="1" x14ac:dyDescent="0.2">
      <c r="A26" s="159" t="str">
        <f t="shared" si="19"/>
        <v/>
      </c>
      <c r="B26" s="72"/>
      <c r="C26" s="72"/>
      <c r="D26" s="73"/>
      <c r="E26" s="339"/>
      <c r="F26" s="340"/>
      <c r="G26" s="343"/>
      <c r="H26" s="343"/>
      <c r="I26" s="344"/>
      <c r="J26" s="345"/>
      <c r="K26" s="346"/>
      <c r="L26" s="229"/>
      <c r="M26" s="228"/>
      <c r="N26" s="65"/>
      <c r="O26" s="65"/>
      <c r="P26" s="67"/>
      <c r="Q26" s="62"/>
      <c r="R26" s="68"/>
      <c r="S26" s="63"/>
      <c r="T26" s="63"/>
      <c r="U26" s="337"/>
      <c r="V26" s="63"/>
      <c r="W26" s="123"/>
      <c r="X26" s="69"/>
      <c r="Y26" s="74"/>
      <c r="Z26" s="152"/>
      <c r="AA26" s="146"/>
      <c r="AB26" s="153"/>
      <c r="AC26" s="154"/>
      <c r="AD26" s="152"/>
      <c r="AE26" s="152"/>
      <c r="AF26" s="155"/>
      <c r="AG26" s="156"/>
      <c r="AH26" s="155"/>
      <c r="AI26" s="317" t="str">
        <f t="shared" si="6"/>
        <v/>
      </c>
      <c r="AJ26" s="317" t="str">
        <f t="shared" si="7"/>
        <v/>
      </c>
      <c r="AK26" s="328" t="e">
        <f>IF(AR26=".OS",VLOOKUP($AT26,'Pull-Downs_Zyl'!M:N,2,FALSE),VLOOKUP($AT26,'Pull-Downs_Zyl'!K:L,2,FALSE))</f>
        <v>#N/A</v>
      </c>
      <c r="AL26" s="318" t="str">
        <f t="shared" si="14"/>
        <v/>
      </c>
      <c r="AM26" s="158" t="e">
        <f>VLOOKUP($AT26,'Pull-Downs_Zyl'!$K$5:$O$525,3,FALSE)</f>
        <v>#N/A</v>
      </c>
      <c r="AN26" s="151" t="str">
        <f t="shared" si="0"/>
        <v/>
      </c>
      <c r="AO26" s="151" t="str">
        <f t="shared" si="1"/>
        <v/>
      </c>
      <c r="AP26" s="151" t="str">
        <f t="shared" si="2"/>
        <v/>
      </c>
      <c r="AQ26" s="151" t="str">
        <f t="shared" si="3"/>
        <v/>
      </c>
      <c r="AR26" s="207" t="str">
        <f t="shared" si="8"/>
        <v/>
      </c>
      <c r="AS26" s="157" t="s">
        <v>95</v>
      </c>
      <c r="AT26" s="158" t="str">
        <f>IF(V26="Zubehör/Ersatzteile",VLOOKUP(W26,'Pull-Downs_Zyl'!$K$518:$O$525,3,FALSE),CONCATENATE(AN26,AO26,AP26,AQ26,AR26))</f>
        <v/>
      </c>
      <c r="AW26" s="70" t="str">
        <f t="shared" si="4"/>
        <v/>
      </c>
      <c r="BD26" s="70" t="str">
        <f t="shared" si="5"/>
        <v/>
      </c>
      <c r="BE26" s="48" t="s">
        <v>97</v>
      </c>
      <c r="BF26" s="48">
        <v>8.5</v>
      </c>
      <c r="BG26" s="48" t="s">
        <v>83</v>
      </c>
      <c r="BH26" s="48" t="str">
        <f t="shared" si="17"/>
        <v>48-528,5Glas (Aufpreis)</v>
      </c>
      <c r="BI26" s="48" t="s">
        <v>142</v>
      </c>
      <c r="BK26" s="70" t="e">
        <f>IF(AND(#REF!="ja",M26=9,E26="PegaSys Office eVAYO"),CONCATENATE(L26,#REF!,M26,F26),IF(AND(#REF!="ja",M26=9,E26="PegaSys Office"),CONCATENATE(L26,#REF!,M26,F26),""))</f>
        <v>#REF!</v>
      </c>
      <c r="BL26" s="37" t="s">
        <v>143</v>
      </c>
      <c r="BM26" s="75" t="s">
        <v>85</v>
      </c>
      <c r="BN26" s="48">
        <v>9</v>
      </c>
      <c r="BO26" s="37" t="s">
        <v>140</v>
      </c>
      <c r="BP26" s="48" t="str">
        <f t="shared" ref="BP26:BP37" si="20">CONCATENATE(BL26,BM26,BN26,BO26)</f>
        <v>44-48ja9Edelstahl</v>
      </c>
      <c r="BQ26" s="48" t="s">
        <v>144</v>
      </c>
      <c r="BR26" s="71"/>
      <c r="BV26" s="71" t="s">
        <v>145</v>
      </c>
      <c r="CB26" s="312"/>
      <c r="CC26" s="312"/>
      <c r="CD26" s="312"/>
      <c r="CE26" s="312" t="str">
        <f>IF(E26="PegaSys 2.1",Datenquelle_Peg2.1!$A$2,"")</f>
        <v/>
      </c>
      <c r="CF26" s="312" t="str">
        <f t="shared" si="9"/>
        <v/>
      </c>
      <c r="CG26" s="312" t="str">
        <f t="shared" si="10"/>
        <v/>
      </c>
      <c r="CH26" s="312" t="str">
        <f>IF(OR(S26="Rosetten",S26="Ovalrosetten"),Datenquelle_Peg2.1!$E$2,IF(OR(S26="Langschild",S26="Langschild schmal"),Datenquelle_Peg2.1!$E$3,IF(S26="Kurzschild",Datenquelle_Peg2.1!$E$4,IF(S26="Scandinavian Oval",Datenquelle_Peg2.1!$E$6,""))))</f>
        <v/>
      </c>
      <c r="CI26" s="312" t="str">
        <f>IF(T26=182,Datenquelle_Peg2.1!$G$2,IF(T26=192,Datenquelle_Peg2.1!$G$3,IF(T26=282,Datenquelle_Peg2.1!$G$4,IF(T26=292,Datenquelle_Peg2.1!$G$5,IF(T26=1182,Datenquelle_Peg2.1!$G$6,"")))))</f>
        <v/>
      </c>
      <c r="CJ26" s="312" t="str">
        <f>IF(G26="links",Datenquelle_Peg2.1!$I$2,IF(G26="rechts",Datenquelle_Peg2.1!$I$3,""))</f>
        <v/>
      </c>
      <c r="CK26" s="312" t="str">
        <f>IF(M26=7,Datenquelle_Peg2.1!$K$2,IF(M26=8,Datenquelle_Peg2.1!$K$3,IF(M26=8.5,Datenquelle_Peg2.1!$K$4,IF(M26=9,Datenquelle_Peg2.1!$K$5,IF(M26="F9 (FS)",Datenquelle_Peg2.1!$K$6,IF(M26=10,Datenquelle_Peg2.1!$K$7,""))))))</f>
        <v/>
      </c>
      <c r="CL26" s="312" t="str">
        <f>IF(L26="37-46 mm",Datenquelle_Peg2.1!$M$2,IF(L26="47-56 mm",Datenquelle_Peg2.1!$M$3,IF(L26="57-66 mm",Datenquelle_Peg2.1!$M$4,IF(L26="67-76 mm",Datenquelle_Peg2.1!$M$5,IF(L26="77-86 mm",Datenquelle_Peg2.1!$M$6,IF(L26="87-96 mm",Datenquelle_Peg2.1!$M$7,IF(L26="97-106 mm",Datenquelle_Peg2.1!$M$8,IF(L26="107-116 mm",Datenquelle_Peg2.1!$M$9,IF(L26="117-126 mm",Datenquelle_Peg2.1!$M$10,IF(L26="127-136 mm",Datenquelle_Peg2.1!$M$11,IF(L26="137-146 mm",Datenquelle_Peg2.1!$M$12,IF(L26="147-156 mm",Datenquelle_Peg2.1!$M$13,IF(L26="156-160 mm",Datenquelle_Peg2.1!$M$14,"")))))))))))))</f>
        <v/>
      </c>
      <c r="CM26" s="312" t="str">
        <f>IF(N26="Profilzyl. PZ",Datenquelle_Peg2.1!$O$3,IF(N26="Blind",Datenquelle_Peg2.1!$O$2,IF(N26="Zylinderabdeckung",Datenquelle_Peg2.1!$O$4,IF(N26="Scandinavian Oval",Datenquelle_Peg2.1!$O$5,""))))</f>
        <v/>
      </c>
      <c r="CN26" s="312" t="str">
        <f>IF(P26="PZ 70",Datenquelle_Peg2.1!$Q$3,IF(P26="PZ 72",Datenquelle_Peg2.1!$Q$4,IF(P26="PZ 78",Datenquelle_Peg2.1!$Q$5,IF(P26="PZ 85",Datenquelle_Peg2.1!$Q$6,IF(P26="PZ 88",Datenquelle_Peg2.1!$Q$7,IF(P26="PZ 92",Datenquelle_Peg2.1!$Q$8,IF(P26="00",Datenquelle_Peg2.1!$Q$2,IF(P26="SO 105",Datenquelle_Peg2.1!$Q$9,""))))))))</f>
        <v/>
      </c>
      <c r="CO26" s="312" t="str">
        <f>IF(O26="Profilzyl. PZ",Datenquelle_Peg2.1!$S$3,IF(O26="Blind",Datenquelle_Peg2.1!$S$2,IF(O26="Scandinavian Oval",Datenquelle_Peg2.1!$S$4,"")))</f>
        <v/>
      </c>
      <c r="CP26" s="312" t="str">
        <f t="shared" si="15"/>
        <v/>
      </c>
      <c r="CQ26" s="312" t="str">
        <f>IF(AND(Q26="außen",R26="einrastend"),Datenquelle_Peg2.1!$W$3,IF(AND(Q26="außen",R26="verschraubt"),Datenquelle_Peg2.1!$W$2,""))</f>
        <v/>
      </c>
      <c r="CR26" s="312" t="str">
        <f t="shared" si="11"/>
        <v/>
      </c>
      <c r="CS26" s="312" t="str">
        <f t="shared" si="12"/>
        <v/>
      </c>
      <c r="CT26" s="312" t="str">
        <f t="shared" si="13"/>
        <v/>
      </c>
      <c r="CU26" s="312"/>
      <c r="CV26" s="312"/>
      <c r="CW26" s="312"/>
      <c r="CX26" s="312"/>
      <c r="CY26" s="312"/>
      <c r="CZ26" s="312"/>
      <c r="DA26" s="312"/>
      <c r="DB26" s="312"/>
      <c r="DC26" s="312"/>
      <c r="DD26" s="312"/>
      <c r="DE26" s="312"/>
      <c r="DF26" s="312"/>
      <c r="DG26" s="312"/>
      <c r="DH26" s="312"/>
      <c r="DI26" s="312"/>
      <c r="DJ26" s="312"/>
      <c r="DK26" s="312"/>
      <c r="DL26" s="312"/>
      <c r="DM26" s="312"/>
      <c r="DN26" s="312"/>
      <c r="DO26" s="312"/>
      <c r="DP26" s="312"/>
      <c r="DQ26" s="312"/>
      <c r="DR26" s="312"/>
      <c r="DS26" s="312"/>
      <c r="DT26" s="312"/>
      <c r="DU26" s="312"/>
      <c r="DV26" s="312"/>
      <c r="DW26" s="312"/>
      <c r="DX26" s="312"/>
      <c r="DY26" s="312"/>
      <c r="DZ26" s="312"/>
      <c r="EA26" s="312"/>
      <c r="EB26" s="312"/>
      <c r="EC26" s="312"/>
      <c r="ED26" s="312"/>
      <c r="EE26" s="312"/>
      <c r="EF26" s="312"/>
      <c r="EG26" s="312"/>
      <c r="EH26" s="312"/>
      <c r="EI26" s="312"/>
      <c r="EJ26" s="312"/>
      <c r="EK26" s="312"/>
      <c r="EL26" s="312"/>
      <c r="EM26" s="312"/>
      <c r="EN26" s="312"/>
      <c r="EO26" s="312"/>
      <c r="EP26" s="312"/>
      <c r="EQ26" s="312"/>
      <c r="ER26" s="312"/>
      <c r="ES26" s="312"/>
      <c r="ET26" s="312"/>
      <c r="EU26" s="312"/>
      <c r="EV26" s="312"/>
      <c r="EW26" s="312"/>
      <c r="EX26" s="312"/>
      <c r="EY26" s="312"/>
    </row>
    <row r="27" spans="1:155" s="48" customFormat="1" ht="30" customHeight="1" thickBot="1" x14ac:dyDescent="0.25">
      <c r="A27" s="159" t="str">
        <f t="shared" si="19"/>
        <v/>
      </c>
      <c r="B27" s="72"/>
      <c r="C27" s="72"/>
      <c r="D27" s="73"/>
      <c r="E27" s="339"/>
      <c r="F27" s="340"/>
      <c r="G27" s="343"/>
      <c r="H27" s="343"/>
      <c r="I27" s="344"/>
      <c r="J27" s="345"/>
      <c r="K27" s="346"/>
      <c r="L27" s="229"/>
      <c r="M27" s="228"/>
      <c r="N27" s="65"/>
      <c r="O27" s="65"/>
      <c r="P27" s="67"/>
      <c r="Q27" s="62"/>
      <c r="R27" s="68"/>
      <c r="S27" s="63"/>
      <c r="T27" s="63"/>
      <c r="U27" s="337"/>
      <c r="V27" s="63"/>
      <c r="W27" s="123"/>
      <c r="X27" s="69"/>
      <c r="Y27" s="74"/>
      <c r="Z27" s="152"/>
      <c r="AA27" s="146"/>
      <c r="AB27" s="153"/>
      <c r="AC27" s="154"/>
      <c r="AD27" s="152"/>
      <c r="AE27" s="152"/>
      <c r="AF27" s="155"/>
      <c r="AG27" s="156"/>
      <c r="AH27" s="155"/>
      <c r="AI27" s="317" t="str">
        <f t="shared" si="6"/>
        <v/>
      </c>
      <c r="AJ27" s="317" t="str">
        <f t="shared" si="7"/>
        <v/>
      </c>
      <c r="AK27" s="328" t="e">
        <f>IF(AR27=".OS",VLOOKUP($AT27,'Pull-Downs_Zyl'!M:N,2,FALSE),VLOOKUP($AT27,'Pull-Downs_Zyl'!K:L,2,FALSE))</f>
        <v>#N/A</v>
      </c>
      <c r="AL27" s="318" t="str">
        <f t="shared" si="14"/>
        <v/>
      </c>
      <c r="AM27" s="158" t="e">
        <f>VLOOKUP($AT27,'Pull-Downs_Zyl'!$K$5:$O$525,3,FALSE)</f>
        <v>#N/A</v>
      </c>
      <c r="AN27" s="151" t="str">
        <f t="shared" si="0"/>
        <v/>
      </c>
      <c r="AO27" s="151" t="str">
        <f t="shared" si="1"/>
        <v/>
      </c>
      <c r="AP27" s="151" t="str">
        <f t="shared" si="2"/>
        <v/>
      </c>
      <c r="AQ27" s="151" t="str">
        <f t="shared" si="3"/>
        <v/>
      </c>
      <c r="AR27" s="207" t="str">
        <f t="shared" si="8"/>
        <v/>
      </c>
      <c r="AS27" s="157" t="s">
        <v>95</v>
      </c>
      <c r="AT27" s="158" t="str">
        <f>IF(V27="Zubehör/Ersatzteile",VLOOKUP(W27,'Pull-Downs_Zyl'!$K$518:$O$525,3,FALSE),CONCATENATE(AN27,AO27,AP27,AQ27,AR27))</f>
        <v/>
      </c>
      <c r="AW27" s="70" t="str">
        <f t="shared" si="4"/>
        <v/>
      </c>
      <c r="BD27" s="70" t="str">
        <f t="shared" si="5"/>
        <v/>
      </c>
      <c r="BE27" s="48" t="s">
        <v>97</v>
      </c>
      <c r="BF27" s="48">
        <v>9</v>
      </c>
      <c r="BG27" s="48" t="s">
        <v>83</v>
      </c>
      <c r="BH27" s="48" t="str">
        <f t="shared" si="17"/>
        <v>48-529Glas (Aufpreis)</v>
      </c>
      <c r="BI27" s="48" t="s">
        <v>146</v>
      </c>
      <c r="BK27" s="70" t="e">
        <f>IF(AND(#REF!="ja",M27=9,E27="PegaSys Office eVAYO"),CONCATENATE(L27,#REF!,M27,F27),IF(AND(#REF!="ja",M27=9,E27="PegaSys Office"),CONCATENATE(L27,#REF!,M27,F27),""))</f>
        <v>#REF!</v>
      </c>
      <c r="BL27" s="37" t="s">
        <v>147</v>
      </c>
      <c r="BM27" s="75" t="s">
        <v>85</v>
      </c>
      <c r="BN27" s="48">
        <v>9</v>
      </c>
      <c r="BO27" s="37" t="s">
        <v>140</v>
      </c>
      <c r="BP27" s="48" t="str">
        <f t="shared" si="20"/>
        <v>49-53ja9Edelstahl</v>
      </c>
      <c r="BQ27" s="48" t="s">
        <v>148</v>
      </c>
      <c r="BR27" s="71"/>
      <c r="BV27" s="78" t="s">
        <v>149</v>
      </c>
      <c r="BW27" s="78" t="s">
        <v>150</v>
      </c>
      <c r="CB27" s="312"/>
      <c r="CC27" s="312"/>
      <c r="CD27" s="312"/>
      <c r="CE27" s="312" t="str">
        <f>IF(E27="PegaSys 2.1",Datenquelle_Peg2.1!$A$2,"")</f>
        <v/>
      </c>
      <c r="CF27" s="312" t="str">
        <f t="shared" si="9"/>
        <v/>
      </c>
      <c r="CG27" s="312" t="str">
        <f t="shared" si="10"/>
        <v/>
      </c>
      <c r="CH27" s="312" t="str">
        <f>IF(OR(S27="Rosetten",S27="Ovalrosetten"),Datenquelle_Peg2.1!$E$2,IF(OR(S27="Langschild",S27="Langschild schmal"),Datenquelle_Peg2.1!$E$3,IF(S27="Kurzschild",Datenquelle_Peg2.1!$E$4,IF(S27="Scandinavian Oval",Datenquelle_Peg2.1!$E$6,""))))</f>
        <v/>
      </c>
      <c r="CI27" s="312" t="str">
        <f>IF(T27=182,Datenquelle_Peg2.1!$G$2,IF(T27=192,Datenquelle_Peg2.1!$G$3,IF(T27=282,Datenquelle_Peg2.1!$G$4,IF(T27=292,Datenquelle_Peg2.1!$G$5,IF(T27=1182,Datenquelle_Peg2.1!$G$6,"")))))</f>
        <v/>
      </c>
      <c r="CJ27" s="312" t="str">
        <f>IF(G27="links",Datenquelle_Peg2.1!$I$2,IF(G27="rechts",Datenquelle_Peg2.1!$I$3,""))</f>
        <v/>
      </c>
      <c r="CK27" s="312" t="str">
        <f>IF(M27=7,Datenquelle_Peg2.1!$K$2,IF(M27=8,Datenquelle_Peg2.1!$K$3,IF(M27=8.5,Datenquelle_Peg2.1!$K$4,IF(M27=9,Datenquelle_Peg2.1!$K$5,IF(M27="F9 (FS)",Datenquelle_Peg2.1!$K$6,IF(M27=10,Datenquelle_Peg2.1!$K$7,""))))))</f>
        <v/>
      </c>
      <c r="CL27" s="312" t="str">
        <f>IF(L27="37-46 mm",Datenquelle_Peg2.1!$M$2,IF(L27="47-56 mm",Datenquelle_Peg2.1!$M$3,IF(L27="57-66 mm",Datenquelle_Peg2.1!$M$4,IF(L27="67-76 mm",Datenquelle_Peg2.1!$M$5,IF(L27="77-86 mm",Datenquelle_Peg2.1!$M$6,IF(L27="87-96 mm",Datenquelle_Peg2.1!$M$7,IF(L27="97-106 mm",Datenquelle_Peg2.1!$M$8,IF(L27="107-116 mm",Datenquelle_Peg2.1!$M$9,IF(L27="117-126 mm",Datenquelle_Peg2.1!$M$10,IF(L27="127-136 mm",Datenquelle_Peg2.1!$M$11,IF(L27="137-146 mm",Datenquelle_Peg2.1!$M$12,IF(L27="147-156 mm",Datenquelle_Peg2.1!$M$13,IF(L27="156-160 mm",Datenquelle_Peg2.1!$M$14,"")))))))))))))</f>
        <v/>
      </c>
      <c r="CM27" s="312" t="str">
        <f>IF(N27="Profilzyl. PZ",Datenquelle_Peg2.1!$O$3,IF(N27="Blind",Datenquelle_Peg2.1!$O$2,IF(N27="Zylinderabdeckung",Datenquelle_Peg2.1!$O$4,IF(N27="Scandinavian Oval",Datenquelle_Peg2.1!$O$5,""))))</f>
        <v/>
      </c>
      <c r="CN27" s="312" t="str">
        <f>IF(P27="PZ 70",Datenquelle_Peg2.1!$Q$3,IF(P27="PZ 72",Datenquelle_Peg2.1!$Q$4,IF(P27="PZ 78",Datenquelle_Peg2.1!$Q$5,IF(P27="PZ 85",Datenquelle_Peg2.1!$Q$6,IF(P27="PZ 88",Datenquelle_Peg2.1!$Q$7,IF(P27="PZ 92",Datenquelle_Peg2.1!$Q$8,IF(P27="00",Datenquelle_Peg2.1!$Q$2,IF(P27="SO 105",Datenquelle_Peg2.1!$Q$9,""))))))))</f>
        <v/>
      </c>
      <c r="CO27" s="312" t="str">
        <f>IF(O27="Profilzyl. PZ",Datenquelle_Peg2.1!$S$3,IF(O27="Blind",Datenquelle_Peg2.1!$S$2,IF(O27="Scandinavian Oval",Datenquelle_Peg2.1!$S$4,"")))</f>
        <v/>
      </c>
      <c r="CP27" s="312" t="str">
        <f t="shared" si="15"/>
        <v/>
      </c>
      <c r="CQ27" s="312" t="str">
        <f>IF(AND(Q27="außen",R27="einrastend"),Datenquelle_Peg2.1!$W$3,IF(AND(Q27="außen",R27="verschraubt"),Datenquelle_Peg2.1!$W$2,""))</f>
        <v/>
      </c>
      <c r="CR27" s="312" t="str">
        <f t="shared" si="11"/>
        <v/>
      </c>
      <c r="CS27" s="312" t="str">
        <f t="shared" si="12"/>
        <v/>
      </c>
      <c r="CT27" s="312" t="str">
        <f t="shared" si="13"/>
        <v/>
      </c>
      <c r="CU27" s="312"/>
      <c r="CV27" s="312"/>
      <c r="CW27" s="312"/>
      <c r="CX27" s="312"/>
      <c r="CY27" s="312"/>
      <c r="CZ27" s="312"/>
      <c r="DA27" s="312"/>
      <c r="DB27" s="312"/>
      <c r="DC27" s="312"/>
      <c r="DD27" s="312"/>
      <c r="DE27" s="312"/>
      <c r="DF27" s="312"/>
      <c r="DG27" s="312"/>
      <c r="DH27" s="312"/>
      <c r="DI27" s="312"/>
      <c r="DJ27" s="312"/>
      <c r="DK27" s="312"/>
      <c r="DL27" s="312"/>
      <c r="DM27" s="312"/>
      <c r="DN27" s="312"/>
      <c r="DO27" s="312"/>
      <c r="DP27" s="312"/>
      <c r="DQ27" s="312"/>
      <c r="DR27" s="312"/>
      <c r="DS27" s="312"/>
      <c r="DT27" s="312"/>
      <c r="DU27" s="312"/>
      <c r="DV27" s="312"/>
      <c r="DW27" s="312"/>
      <c r="DX27" s="312"/>
      <c r="DY27" s="312"/>
      <c r="DZ27" s="312"/>
      <c r="EA27" s="312"/>
      <c r="EB27" s="312"/>
      <c r="EC27" s="312"/>
      <c r="ED27" s="312"/>
      <c r="EE27" s="312"/>
      <c r="EF27" s="312"/>
      <c r="EG27" s="312"/>
      <c r="EH27" s="312"/>
      <c r="EI27" s="312"/>
      <c r="EJ27" s="312"/>
      <c r="EK27" s="312"/>
      <c r="EL27" s="312"/>
      <c r="EM27" s="312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</row>
    <row r="28" spans="1:155" s="48" customFormat="1" ht="30" customHeight="1" x14ac:dyDescent="0.2">
      <c r="A28" s="159" t="str">
        <f t="shared" si="19"/>
        <v/>
      </c>
      <c r="B28" s="72"/>
      <c r="C28" s="72"/>
      <c r="D28" s="73"/>
      <c r="E28" s="339"/>
      <c r="F28" s="340"/>
      <c r="G28" s="343"/>
      <c r="H28" s="343"/>
      <c r="I28" s="344"/>
      <c r="J28" s="345"/>
      <c r="K28" s="346"/>
      <c r="L28" s="229"/>
      <c r="M28" s="228"/>
      <c r="N28" s="65"/>
      <c r="O28" s="65"/>
      <c r="P28" s="67"/>
      <c r="Q28" s="62"/>
      <c r="R28" s="68"/>
      <c r="S28" s="63"/>
      <c r="T28" s="63"/>
      <c r="U28" s="337"/>
      <c r="V28" s="63"/>
      <c r="W28" s="123"/>
      <c r="X28" s="69"/>
      <c r="Y28" s="74"/>
      <c r="Z28" s="152"/>
      <c r="AA28" s="146"/>
      <c r="AB28" s="153"/>
      <c r="AC28" s="154"/>
      <c r="AD28" s="152"/>
      <c r="AE28" s="152"/>
      <c r="AF28" s="155"/>
      <c r="AG28" s="156"/>
      <c r="AH28" s="155"/>
      <c r="AI28" s="317" t="str">
        <f t="shared" si="6"/>
        <v/>
      </c>
      <c r="AJ28" s="317" t="str">
        <f t="shared" si="7"/>
        <v/>
      </c>
      <c r="AK28" s="328" t="e">
        <f>IF(AR28=".OS",VLOOKUP($AT28,'Pull-Downs_Zyl'!M:N,2,FALSE),VLOOKUP($AT28,'Pull-Downs_Zyl'!K:L,2,FALSE))</f>
        <v>#N/A</v>
      </c>
      <c r="AL28" s="318" t="str">
        <f t="shared" si="14"/>
        <v/>
      </c>
      <c r="AM28" s="158" t="e">
        <f>VLOOKUP($AT28,'Pull-Downs_Zyl'!$K$5:$O$525,3,FALSE)</f>
        <v>#N/A</v>
      </c>
      <c r="AN28" s="151" t="str">
        <f t="shared" si="0"/>
        <v/>
      </c>
      <c r="AO28" s="151" t="str">
        <f t="shared" si="1"/>
        <v/>
      </c>
      <c r="AP28" s="151" t="str">
        <f t="shared" si="2"/>
        <v/>
      </c>
      <c r="AQ28" s="151" t="str">
        <f t="shared" si="3"/>
        <v/>
      </c>
      <c r="AR28" s="207" t="str">
        <f t="shared" si="8"/>
        <v/>
      </c>
      <c r="AS28" s="157" t="s">
        <v>95</v>
      </c>
      <c r="AT28" s="158" t="str">
        <f>IF(V28="Zubehör/Ersatzteile",VLOOKUP(W28,'Pull-Downs_Zyl'!$K$518:$O$525,3,FALSE),CONCATENATE(AN28,AO28,AP28,AQ28,AR28))</f>
        <v/>
      </c>
      <c r="AW28" s="70" t="str">
        <f t="shared" si="4"/>
        <v/>
      </c>
      <c r="BD28" s="70" t="str">
        <f t="shared" si="5"/>
        <v/>
      </c>
      <c r="BE28" s="48" t="s">
        <v>97</v>
      </c>
      <c r="BF28" s="48">
        <v>10</v>
      </c>
      <c r="BG28" s="48" t="s">
        <v>83</v>
      </c>
      <c r="BH28" s="48" t="str">
        <f t="shared" si="17"/>
        <v>48-5210Glas (Aufpreis)</v>
      </c>
      <c r="BI28" s="48" t="s">
        <v>151</v>
      </c>
      <c r="BK28" s="70" t="e">
        <f>IF(AND(#REF!="ja",M28=9,E28="PegaSys Office eVAYO"),CONCATENATE(L28,#REF!,M28,F28),IF(AND(#REF!="ja",M28=9,E28="PegaSys Office"),CONCATENATE(L28,#REF!,M28,F28),""))</f>
        <v>#REF!</v>
      </c>
      <c r="BL28" s="37" t="s">
        <v>152</v>
      </c>
      <c r="BM28" s="75" t="s">
        <v>85</v>
      </c>
      <c r="BN28" s="48">
        <v>9</v>
      </c>
      <c r="BO28" s="37" t="s">
        <v>140</v>
      </c>
      <c r="BP28" s="48" t="str">
        <f t="shared" si="20"/>
        <v>54-58ja9Edelstahl</v>
      </c>
      <c r="BQ28" s="48" t="s">
        <v>153</v>
      </c>
      <c r="BR28" s="71"/>
      <c r="BT28" s="79" t="s">
        <v>154</v>
      </c>
      <c r="BV28" s="382" t="s">
        <v>155</v>
      </c>
      <c r="BW28" s="80"/>
      <c r="BX28" s="48" t="s">
        <v>156</v>
      </c>
      <c r="CB28" s="312"/>
      <c r="CC28" s="312"/>
      <c r="CD28" s="312"/>
      <c r="CE28" s="312" t="str">
        <f>IF(E28="PegaSys 2.1",Datenquelle_Peg2.1!$A$2,"")</f>
        <v/>
      </c>
      <c r="CF28" s="312" t="str">
        <f t="shared" si="9"/>
        <v/>
      </c>
      <c r="CG28" s="312" t="str">
        <f t="shared" si="10"/>
        <v/>
      </c>
      <c r="CH28" s="312" t="str">
        <f>IF(OR(S28="Rosetten",S28="Ovalrosetten"),Datenquelle_Peg2.1!$E$2,IF(OR(S28="Langschild",S28="Langschild schmal"),Datenquelle_Peg2.1!$E$3,IF(S28="Kurzschild",Datenquelle_Peg2.1!$E$4,IF(S28="Scandinavian Oval",Datenquelle_Peg2.1!$E$6,""))))</f>
        <v/>
      </c>
      <c r="CI28" s="312" t="str">
        <f>IF(T28=182,Datenquelle_Peg2.1!$G$2,IF(T28=192,Datenquelle_Peg2.1!$G$3,IF(T28=282,Datenquelle_Peg2.1!$G$4,IF(T28=292,Datenquelle_Peg2.1!$G$5,IF(T28=1182,Datenquelle_Peg2.1!$G$6,"")))))</f>
        <v/>
      </c>
      <c r="CJ28" s="312" t="str">
        <f>IF(G28="links",Datenquelle_Peg2.1!$I$2,IF(G28="rechts",Datenquelle_Peg2.1!$I$3,""))</f>
        <v/>
      </c>
      <c r="CK28" s="312" t="str">
        <f>IF(M28=7,Datenquelle_Peg2.1!$K$2,IF(M28=8,Datenquelle_Peg2.1!$K$3,IF(M28=8.5,Datenquelle_Peg2.1!$K$4,IF(M28=9,Datenquelle_Peg2.1!$K$5,IF(M28="F9 (FS)",Datenquelle_Peg2.1!$K$6,IF(M28=10,Datenquelle_Peg2.1!$K$7,""))))))</f>
        <v/>
      </c>
      <c r="CL28" s="312" t="str">
        <f>IF(L28="37-46 mm",Datenquelle_Peg2.1!$M$2,IF(L28="47-56 mm",Datenquelle_Peg2.1!$M$3,IF(L28="57-66 mm",Datenquelle_Peg2.1!$M$4,IF(L28="67-76 mm",Datenquelle_Peg2.1!$M$5,IF(L28="77-86 mm",Datenquelle_Peg2.1!$M$6,IF(L28="87-96 mm",Datenquelle_Peg2.1!$M$7,IF(L28="97-106 mm",Datenquelle_Peg2.1!$M$8,IF(L28="107-116 mm",Datenquelle_Peg2.1!$M$9,IF(L28="117-126 mm",Datenquelle_Peg2.1!$M$10,IF(L28="127-136 mm",Datenquelle_Peg2.1!$M$11,IF(L28="137-146 mm",Datenquelle_Peg2.1!$M$12,IF(L28="147-156 mm",Datenquelle_Peg2.1!$M$13,IF(L28="156-160 mm",Datenquelle_Peg2.1!$M$14,"")))))))))))))</f>
        <v/>
      </c>
      <c r="CM28" s="312" t="str">
        <f>IF(N28="Profilzyl. PZ",Datenquelle_Peg2.1!$O$3,IF(N28="Blind",Datenquelle_Peg2.1!$O$2,IF(N28="Zylinderabdeckung",Datenquelle_Peg2.1!$O$4,IF(N28="Scandinavian Oval",Datenquelle_Peg2.1!$O$5,""))))</f>
        <v/>
      </c>
      <c r="CN28" s="312" t="str">
        <f>IF(P28="PZ 70",Datenquelle_Peg2.1!$Q$3,IF(P28="PZ 72",Datenquelle_Peg2.1!$Q$4,IF(P28="PZ 78",Datenquelle_Peg2.1!$Q$5,IF(P28="PZ 85",Datenquelle_Peg2.1!$Q$6,IF(P28="PZ 88",Datenquelle_Peg2.1!$Q$7,IF(P28="PZ 92",Datenquelle_Peg2.1!$Q$8,IF(P28="00",Datenquelle_Peg2.1!$Q$2,IF(P28="SO 105",Datenquelle_Peg2.1!$Q$9,""))))))))</f>
        <v/>
      </c>
      <c r="CO28" s="312" t="str">
        <f>IF(O28="Profilzyl. PZ",Datenquelle_Peg2.1!$S$3,IF(O28="Blind",Datenquelle_Peg2.1!$S$2,IF(O28="Scandinavian Oval",Datenquelle_Peg2.1!$S$4,"")))</f>
        <v/>
      </c>
      <c r="CP28" s="312" t="str">
        <f t="shared" si="15"/>
        <v/>
      </c>
      <c r="CQ28" s="312" t="str">
        <f>IF(AND(Q28="außen",R28="einrastend"),Datenquelle_Peg2.1!$W$3,IF(AND(Q28="außen",R28="verschraubt"),Datenquelle_Peg2.1!$W$2,""))</f>
        <v/>
      </c>
      <c r="CR28" s="312" t="str">
        <f t="shared" si="11"/>
        <v/>
      </c>
      <c r="CS28" s="312" t="str">
        <f t="shared" si="12"/>
        <v/>
      </c>
      <c r="CT28" s="312" t="str">
        <f t="shared" si="13"/>
        <v/>
      </c>
      <c r="CU28" s="312"/>
      <c r="CV28" s="312"/>
      <c r="CW28" s="312"/>
      <c r="CX28" s="312"/>
      <c r="CY28" s="312"/>
      <c r="CZ28" s="312"/>
      <c r="DA28" s="312"/>
      <c r="DB28" s="312"/>
      <c r="DC28" s="312"/>
      <c r="DD28" s="312"/>
      <c r="DE28" s="312"/>
      <c r="DF28" s="312"/>
      <c r="DG28" s="312"/>
      <c r="DH28" s="312"/>
      <c r="DI28" s="312"/>
      <c r="DJ28" s="312"/>
      <c r="DK28" s="312"/>
      <c r="DL28" s="312"/>
      <c r="DM28" s="312"/>
      <c r="DN28" s="312"/>
      <c r="DO28" s="312"/>
      <c r="DP28" s="312"/>
      <c r="DQ28" s="312"/>
      <c r="DR28" s="312"/>
      <c r="DS28" s="312"/>
      <c r="DT28" s="312"/>
      <c r="DU28" s="312"/>
      <c r="DV28" s="312"/>
      <c r="DW28" s="312"/>
      <c r="DX28" s="312"/>
      <c r="DY28" s="312"/>
      <c r="DZ28" s="312"/>
      <c r="EA28" s="312"/>
      <c r="EB28" s="312"/>
      <c r="EC28" s="312"/>
      <c r="ED28" s="312"/>
      <c r="EE28" s="312"/>
      <c r="EF28" s="312"/>
      <c r="EG28" s="312"/>
      <c r="EH28" s="312"/>
      <c r="EI28" s="312"/>
      <c r="EJ28" s="312"/>
      <c r="EK28" s="312"/>
      <c r="EL28" s="312"/>
      <c r="EM28" s="312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</row>
    <row r="29" spans="1:155" s="48" customFormat="1" ht="30" customHeight="1" thickBot="1" x14ac:dyDescent="0.25">
      <c r="A29" s="159" t="str">
        <f t="shared" si="19"/>
        <v/>
      </c>
      <c r="B29" s="72"/>
      <c r="C29" s="72"/>
      <c r="D29" s="73"/>
      <c r="E29" s="339"/>
      <c r="F29" s="340"/>
      <c r="G29" s="343"/>
      <c r="H29" s="343"/>
      <c r="I29" s="344"/>
      <c r="J29" s="345"/>
      <c r="K29" s="346"/>
      <c r="L29" s="229"/>
      <c r="M29" s="228"/>
      <c r="N29" s="65"/>
      <c r="O29" s="65"/>
      <c r="P29" s="67"/>
      <c r="Q29" s="62"/>
      <c r="R29" s="68"/>
      <c r="S29" s="63"/>
      <c r="T29" s="63"/>
      <c r="U29" s="337"/>
      <c r="V29" s="63"/>
      <c r="W29" s="123"/>
      <c r="X29" s="69"/>
      <c r="Y29" s="74"/>
      <c r="Z29" s="152"/>
      <c r="AA29" s="146"/>
      <c r="AB29" s="153"/>
      <c r="AC29" s="154"/>
      <c r="AD29" s="152"/>
      <c r="AE29" s="152"/>
      <c r="AF29" s="155"/>
      <c r="AG29" s="156"/>
      <c r="AH29" s="155"/>
      <c r="AI29" s="317" t="str">
        <f t="shared" si="6"/>
        <v/>
      </c>
      <c r="AJ29" s="317" t="str">
        <f t="shared" si="7"/>
        <v/>
      </c>
      <c r="AK29" s="328" t="e">
        <f>IF(AR29=".OS",VLOOKUP($AT29,'Pull-Downs_Zyl'!M:N,2,FALSE),VLOOKUP($AT29,'Pull-Downs_Zyl'!K:L,2,FALSE))</f>
        <v>#N/A</v>
      </c>
      <c r="AL29" s="318" t="str">
        <f t="shared" si="14"/>
        <v/>
      </c>
      <c r="AM29" s="158" t="e">
        <f>VLOOKUP($AT29,'Pull-Downs_Zyl'!$K$5:$O$525,3,FALSE)</f>
        <v>#N/A</v>
      </c>
      <c r="AN29" s="151" t="str">
        <f t="shared" si="0"/>
        <v/>
      </c>
      <c r="AO29" s="151" t="str">
        <f t="shared" si="1"/>
        <v/>
      </c>
      <c r="AP29" s="151" t="str">
        <f t="shared" si="2"/>
        <v/>
      </c>
      <c r="AQ29" s="151" t="str">
        <f t="shared" si="3"/>
        <v/>
      </c>
      <c r="AR29" s="207" t="str">
        <f t="shared" si="8"/>
        <v/>
      </c>
      <c r="AS29" s="157" t="s">
        <v>95</v>
      </c>
      <c r="AT29" s="158" t="str">
        <f>IF(V29="Zubehör/Ersatzteile",VLOOKUP(W29,'Pull-Downs_Zyl'!$K$518:$O$525,3,FALSE),CONCATENATE(AN29,AO29,AP29,AQ29,AR29))</f>
        <v/>
      </c>
      <c r="AW29" s="70" t="str">
        <f t="shared" si="4"/>
        <v/>
      </c>
      <c r="BD29" s="70" t="str">
        <f t="shared" si="5"/>
        <v/>
      </c>
      <c r="BE29" s="48" t="s">
        <v>103</v>
      </c>
      <c r="BF29" s="48">
        <v>7</v>
      </c>
      <c r="BG29" s="48" t="s">
        <v>83</v>
      </c>
      <c r="BH29" s="48" t="str">
        <f t="shared" si="17"/>
        <v>53-577Glas (Aufpreis)</v>
      </c>
      <c r="BI29" s="48" t="s">
        <v>157</v>
      </c>
      <c r="BK29" s="70" t="e">
        <f>IF(AND(#REF!="ja",M29=9,E29="PegaSys Office eVAYO"),CONCATENATE(L29,#REF!,M29,F29),IF(AND(#REF!="ja",M29=9,E29="PegaSys Office"),CONCATENATE(L29,#REF!,M29,F29),""))</f>
        <v>#REF!</v>
      </c>
      <c r="BL29" s="37" t="s">
        <v>158</v>
      </c>
      <c r="BM29" s="75" t="s">
        <v>85</v>
      </c>
      <c r="BN29" s="48">
        <v>9</v>
      </c>
      <c r="BO29" s="37" t="s">
        <v>140</v>
      </c>
      <c r="BP29" s="48" t="str">
        <f t="shared" si="20"/>
        <v>59-63ja9Edelstahl</v>
      </c>
      <c r="BQ29" s="48" t="s">
        <v>159</v>
      </c>
      <c r="BR29" s="71"/>
      <c r="BT29" s="79" t="s">
        <v>160</v>
      </c>
      <c r="BV29" s="383"/>
      <c r="CB29" s="312"/>
      <c r="CC29" s="312"/>
      <c r="CD29" s="312"/>
      <c r="CE29" s="312" t="str">
        <f>IF(E29="PegaSys 2.1",Datenquelle_Peg2.1!$A$2,"")</f>
        <v/>
      </c>
      <c r="CF29" s="312" t="str">
        <f t="shared" si="9"/>
        <v/>
      </c>
      <c r="CG29" s="312" t="str">
        <f t="shared" si="10"/>
        <v/>
      </c>
      <c r="CH29" s="312" t="str">
        <f>IF(OR(S29="Rosetten",S29="Ovalrosetten"),Datenquelle_Peg2.1!$E$2,IF(OR(S29="Langschild",S29="Langschild schmal"),Datenquelle_Peg2.1!$E$3,IF(S29="Kurzschild",Datenquelle_Peg2.1!$E$4,IF(S29="Scandinavian Oval",Datenquelle_Peg2.1!$E$6,""))))</f>
        <v/>
      </c>
      <c r="CI29" s="312" t="str">
        <f>IF(T29=182,Datenquelle_Peg2.1!$G$2,IF(T29=192,Datenquelle_Peg2.1!$G$3,IF(T29=282,Datenquelle_Peg2.1!$G$4,IF(T29=292,Datenquelle_Peg2.1!$G$5,IF(T29=1182,Datenquelle_Peg2.1!$G$6,"")))))</f>
        <v/>
      </c>
      <c r="CJ29" s="312" t="str">
        <f>IF(G29="links",Datenquelle_Peg2.1!$I$2,IF(G29="rechts",Datenquelle_Peg2.1!$I$3,""))</f>
        <v/>
      </c>
      <c r="CK29" s="312" t="str">
        <f>IF(M29=7,Datenquelle_Peg2.1!$K$2,IF(M29=8,Datenquelle_Peg2.1!$K$3,IF(M29=8.5,Datenquelle_Peg2.1!$K$4,IF(M29=9,Datenquelle_Peg2.1!$K$5,IF(M29="F9 (FS)",Datenquelle_Peg2.1!$K$6,IF(M29=10,Datenquelle_Peg2.1!$K$7,""))))))</f>
        <v/>
      </c>
      <c r="CL29" s="312" t="str">
        <f>IF(L29="37-46 mm",Datenquelle_Peg2.1!$M$2,IF(L29="47-56 mm",Datenquelle_Peg2.1!$M$3,IF(L29="57-66 mm",Datenquelle_Peg2.1!$M$4,IF(L29="67-76 mm",Datenquelle_Peg2.1!$M$5,IF(L29="77-86 mm",Datenquelle_Peg2.1!$M$6,IF(L29="87-96 mm",Datenquelle_Peg2.1!$M$7,IF(L29="97-106 mm",Datenquelle_Peg2.1!$M$8,IF(L29="107-116 mm",Datenquelle_Peg2.1!$M$9,IF(L29="117-126 mm",Datenquelle_Peg2.1!$M$10,IF(L29="127-136 mm",Datenquelle_Peg2.1!$M$11,IF(L29="137-146 mm",Datenquelle_Peg2.1!$M$12,IF(L29="147-156 mm",Datenquelle_Peg2.1!$M$13,IF(L29="156-160 mm",Datenquelle_Peg2.1!$M$14,"")))))))))))))</f>
        <v/>
      </c>
      <c r="CM29" s="312" t="str">
        <f>IF(N29="Profilzyl. PZ",Datenquelle_Peg2.1!$O$3,IF(N29="Blind",Datenquelle_Peg2.1!$O$2,IF(N29="Zylinderabdeckung",Datenquelle_Peg2.1!$O$4,IF(N29="Scandinavian Oval",Datenquelle_Peg2.1!$O$5,""))))</f>
        <v/>
      </c>
      <c r="CN29" s="312" t="str">
        <f>IF(P29="PZ 70",Datenquelle_Peg2.1!$Q$3,IF(P29="PZ 72",Datenquelle_Peg2.1!$Q$4,IF(P29="PZ 78",Datenquelle_Peg2.1!$Q$5,IF(P29="PZ 85",Datenquelle_Peg2.1!$Q$6,IF(P29="PZ 88",Datenquelle_Peg2.1!$Q$7,IF(P29="PZ 92",Datenquelle_Peg2.1!$Q$8,IF(P29="00",Datenquelle_Peg2.1!$Q$2,IF(P29="SO 105",Datenquelle_Peg2.1!$Q$9,""))))))))</f>
        <v/>
      </c>
      <c r="CO29" s="312" t="str">
        <f>IF(O29="Profilzyl. PZ",Datenquelle_Peg2.1!$S$3,IF(O29="Blind",Datenquelle_Peg2.1!$S$2,IF(O29="Scandinavian Oval",Datenquelle_Peg2.1!$S$4,"")))</f>
        <v/>
      </c>
      <c r="CP29" s="312" t="str">
        <f t="shared" si="15"/>
        <v/>
      </c>
      <c r="CQ29" s="312" t="str">
        <f>IF(AND(Q29="außen",R29="einrastend"),Datenquelle_Peg2.1!$W$3,IF(AND(Q29="außen",R29="verschraubt"),Datenquelle_Peg2.1!$W$2,""))</f>
        <v/>
      </c>
      <c r="CR29" s="312" t="str">
        <f t="shared" si="11"/>
        <v/>
      </c>
      <c r="CS29" s="312" t="str">
        <f t="shared" si="12"/>
        <v/>
      </c>
      <c r="CT29" s="312" t="str">
        <f t="shared" si="13"/>
        <v/>
      </c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</row>
    <row r="30" spans="1:155" s="48" customFormat="1" ht="30" customHeight="1" thickBot="1" x14ac:dyDescent="0.25">
      <c r="A30" s="159" t="str">
        <f>IF(E30&lt;&gt;"",A29+1,"")</f>
        <v/>
      </c>
      <c r="B30" s="72"/>
      <c r="C30" s="72"/>
      <c r="D30" s="73"/>
      <c r="E30" s="339"/>
      <c r="F30" s="340"/>
      <c r="G30" s="343"/>
      <c r="H30" s="343"/>
      <c r="I30" s="344"/>
      <c r="J30" s="345"/>
      <c r="K30" s="346"/>
      <c r="L30" s="229"/>
      <c r="M30" s="228"/>
      <c r="N30" s="65"/>
      <c r="O30" s="65"/>
      <c r="P30" s="67"/>
      <c r="Q30" s="62"/>
      <c r="R30" s="68"/>
      <c r="S30" s="63"/>
      <c r="T30" s="63"/>
      <c r="U30" s="337"/>
      <c r="V30" s="63"/>
      <c r="W30" s="123"/>
      <c r="X30" s="69"/>
      <c r="Y30" s="74"/>
      <c r="Z30" s="152"/>
      <c r="AA30" s="146"/>
      <c r="AB30" s="153"/>
      <c r="AC30" s="154"/>
      <c r="AD30" s="152"/>
      <c r="AE30" s="152"/>
      <c r="AF30" s="155"/>
      <c r="AG30" s="156"/>
      <c r="AH30" s="155"/>
      <c r="AI30" s="317" t="str">
        <f t="shared" si="6"/>
        <v/>
      </c>
      <c r="AJ30" s="317" t="str">
        <f t="shared" si="7"/>
        <v/>
      </c>
      <c r="AK30" s="328" t="e">
        <f>IF(AR30=".OS",VLOOKUP($AT30,'Pull-Downs_Zyl'!M:N,2,FALSE),VLOOKUP($AT30,'Pull-Downs_Zyl'!K:L,2,FALSE))</f>
        <v>#N/A</v>
      </c>
      <c r="AL30" s="318" t="str">
        <f t="shared" si="14"/>
        <v/>
      </c>
      <c r="AM30" s="158" t="e">
        <f>VLOOKUP($AT30,'Pull-Downs_Zyl'!$K$5:$O$525,3,FALSE)</f>
        <v>#N/A</v>
      </c>
      <c r="AN30" s="151" t="str">
        <f t="shared" si="0"/>
        <v/>
      </c>
      <c r="AO30" s="151" t="str">
        <f t="shared" si="1"/>
        <v/>
      </c>
      <c r="AP30" s="151" t="str">
        <f t="shared" si="2"/>
        <v/>
      </c>
      <c r="AQ30" s="151" t="str">
        <f t="shared" si="3"/>
        <v/>
      </c>
      <c r="AR30" s="207" t="str">
        <f t="shared" si="8"/>
        <v/>
      </c>
      <c r="AS30" s="157" t="s">
        <v>95</v>
      </c>
      <c r="AT30" s="158" t="str">
        <f>IF(V30="Zubehör/Ersatzteile",VLOOKUP(W30,'Pull-Downs_Zyl'!$K$518:$O$525,3,FALSE),CONCATENATE(AN30,AO30,AP30,AQ30,AR30))</f>
        <v/>
      </c>
      <c r="AW30" s="70" t="str">
        <f t="shared" si="4"/>
        <v/>
      </c>
      <c r="BD30" s="70" t="str">
        <f t="shared" si="5"/>
        <v/>
      </c>
      <c r="BE30" s="48" t="s">
        <v>103</v>
      </c>
      <c r="BF30" s="48">
        <v>8</v>
      </c>
      <c r="BG30" s="48" t="s">
        <v>83</v>
      </c>
      <c r="BH30" s="48" t="str">
        <f t="shared" si="17"/>
        <v>53-578Glas (Aufpreis)</v>
      </c>
      <c r="BI30" s="48" t="s">
        <v>161</v>
      </c>
      <c r="BK30" s="70" t="e">
        <f>IF(AND(#REF!="ja",M30=9,E30="PegaSys Office eVAYO"),CONCATENATE(L30,#REF!,M30,F30),IF(AND(#REF!="ja",M30=9,E30="PegaSys Office"),CONCATENATE(L30,#REF!,M30,F30),""))</f>
        <v>#REF!</v>
      </c>
      <c r="BL30" s="37" t="s">
        <v>162</v>
      </c>
      <c r="BM30" s="75" t="s">
        <v>85</v>
      </c>
      <c r="BN30" s="48">
        <v>9</v>
      </c>
      <c r="BO30" s="37" t="s">
        <v>140</v>
      </c>
      <c r="BP30" s="48" t="str">
        <f t="shared" si="20"/>
        <v>64-68ja9Edelstahl</v>
      </c>
      <c r="BQ30" s="48" t="s">
        <v>163</v>
      </c>
      <c r="BR30" s="71"/>
      <c r="BT30" s="79" t="s">
        <v>154</v>
      </c>
      <c r="BV30" s="85" t="s">
        <v>164</v>
      </c>
      <c r="BW30" s="48" t="s">
        <v>165</v>
      </c>
      <c r="BX30" s="48" t="s">
        <v>166</v>
      </c>
      <c r="CB30" s="312"/>
      <c r="CC30" s="312"/>
      <c r="CD30" s="312"/>
      <c r="CE30" s="312" t="str">
        <f>IF(E30="PegaSys 2.1",Datenquelle_Peg2.1!$A$2,"")</f>
        <v/>
      </c>
      <c r="CF30" s="312" t="str">
        <f t="shared" si="9"/>
        <v/>
      </c>
      <c r="CG30" s="312" t="str">
        <f t="shared" si="10"/>
        <v/>
      </c>
      <c r="CH30" s="312" t="str">
        <f>IF(OR(S30="Rosetten",S30="Ovalrosetten"),Datenquelle_Peg2.1!$E$2,IF(OR(S30="Langschild",S30="Langschild schmal"),Datenquelle_Peg2.1!$E$3,IF(S30="Kurzschild",Datenquelle_Peg2.1!$E$4,IF(S30="Scandinavian Oval",Datenquelle_Peg2.1!$E$6,""))))</f>
        <v/>
      </c>
      <c r="CI30" s="312" t="str">
        <f>IF(T30=182,Datenquelle_Peg2.1!$G$2,IF(T30=192,Datenquelle_Peg2.1!$G$3,IF(T30=282,Datenquelle_Peg2.1!$G$4,IF(T30=292,Datenquelle_Peg2.1!$G$5,IF(T30=1182,Datenquelle_Peg2.1!$G$6,"")))))</f>
        <v/>
      </c>
      <c r="CJ30" s="312" t="str">
        <f>IF(G30="links",Datenquelle_Peg2.1!$I$2,IF(G30="rechts",Datenquelle_Peg2.1!$I$3,""))</f>
        <v/>
      </c>
      <c r="CK30" s="312" t="str">
        <f>IF(M30=7,Datenquelle_Peg2.1!$K$2,IF(M30=8,Datenquelle_Peg2.1!$K$3,IF(M30=8.5,Datenquelle_Peg2.1!$K$4,IF(M30=9,Datenquelle_Peg2.1!$K$5,IF(M30="F9 (FS)",Datenquelle_Peg2.1!$K$6,IF(M30=10,Datenquelle_Peg2.1!$K$7,""))))))</f>
        <v/>
      </c>
      <c r="CL30" s="312" t="str">
        <f>IF(L30="37-46 mm",Datenquelle_Peg2.1!$M$2,IF(L30="47-56 mm",Datenquelle_Peg2.1!$M$3,IF(L30="57-66 mm",Datenquelle_Peg2.1!$M$4,IF(L30="67-76 mm",Datenquelle_Peg2.1!$M$5,IF(L30="77-86 mm",Datenquelle_Peg2.1!$M$6,IF(L30="87-96 mm",Datenquelle_Peg2.1!$M$7,IF(L30="97-106 mm",Datenquelle_Peg2.1!$M$8,IF(L30="107-116 mm",Datenquelle_Peg2.1!$M$9,IF(L30="117-126 mm",Datenquelle_Peg2.1!$M$10,IF(L30="127-136 mm",Datenquelle_Peg2.1!$M$11,IF(L30="137-146 mm",Datenquelle_Peg2.1!$M$12,IF(L30="147-156 mm",Datenquelle_Peg2.1!$M$13,IF(L30="156-160 mm",Datenquelle_Peg2.1!$M$14,"")))))))))))))</f>
        <v/>
      </c>
      <c r="CM30" s="312" t="str">
        <f>IF(N30="Profilzyl. PZ",Datenquelle_Peg2.1!$O$3,IF(N30="Blind",Datenquelle_Peg2.1!$O$2,IF(N30="Zylinderabdeckung",Datenquelle_Peg2.1!$O$4,IF(N30="Scandinavian Oval",Datenquelle_Peg2.1!$O$5,""))))</f>
        <v/>
      </c>
      <c r="CN30" s="312" t="str">
        <f>IF(P30="PZ 70",Datenquelle_Peg2.1!$Q$3,IF(P30="PZ 72",Datenquelle_Peg2.1!$Q$4,IF(P30="PZ 78",Datenquelle_Peg2.1!$Q$5,IF(P30="PZ 85",Datenquelle_Peg2.1!$Q$6,IF(P30="PZ 88",Datenquelle_Peg2.1!$Q$7,IF(P30="PZ 92",Datenquelle_Peg2.1!$Q$8,IF(P30="00",Datenquelle_Peg2.1!$Q$2,IF(P30="SO 105",Datenquelle_Peg2.1!$Q$9,""))))))))</f>
        <v/>
      </c>
      <c r="CO30" s="312" t="str">
        <f>IF(O30="Profilzyl. PZ",Datenquelle_Peg2.1!$S$3,IF(O30="Blind",Datenquelle_Peg2.1!$S$2,IF(O30="Scandinavian Oval",Datenquelle_Peg2.1!$S$4,"")))</f>
        <v/>
      </c>
      <c r="CP30" s="312" t="str">
        <f t="shared" si="15"/>
        <v/>
      </c>
      <c r="CQ30" s="312" t="str">
        <f>IF(AND(Q30="außen",R30="einrastend"),Datenquelle_Peg2.1!$W$3,IF(AND(Q30="außen",R30="verschraubt"),Datenquelle_Peg2.1!$W$2,""))</f>
        <v/>
      </c>
      <c r="CR30" s="312" t="str">
        <f t="shared" si="11"/>
        <v/>
      </c>
      <c r="CS30" s="312" t="str">
        <f t="shared" si="12"/>
        <v/>
      </c>
      <c r="CT30" s="312" t="str">
        <f t="shared" si="13"/>
        <v/>
      </c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</row>
    <row r="31" spans="1:155" s="48" customFormat="1" ht="30" customHeight="1" thickBot="1" x14ac:dyDescent="0.25">
      <c r="A31" s="159" t="str">
        <f t="shared" ref="A31:A94" si="21">IF(E31&lt;&gt;"",A30+1,"")</f>
        <v/>
      </c>
      <c r="B31" s="72"/>
      <c r="C31" s="72"/>
      <c r="D31" s="73"/>
      <c r="E31" s="339"/>
      <c r="F31" s="340"/>
      <c r="G31" s="386"/>
      <c r="H31" s="387"/>
      <c r="I31" s="386"/>
      <c r="J31" s="388"/>
      <c r="K31" s="387"/>
      <c r="L31" s="229"/>
      <c r="M31" s="228"/>
      <c r="N31" s="65"/>
      <c r="O31" s="65"/>
      <c r="P31" s="67"/>
      <c r="Q31" s="62"/>
      <c r="R31" s="68"/>
      <c r="S31" s="63"/>
      <c r="T31" s="63"/>
      <c r="U31" s="337"/>
      <c r="V31" s="63"/>
      <c r="W31" s="123"/>
      <c r="X31" s="69"/>
      <c r="Y31" s="81"/>
      <c r="Z31" s="152"/>
      <c r="AA31" s="146"/>
      <c r="AB31" s="153"/>
      <c r="AC31" s="154"/>
      <c r="AD31" s="152"/>
      <c r="AE31" s="152"/>
      <c r="AF31" s="155"/>
      <c r="AG31" s="156"/>
      <c r="AH31" s="155"/>
      <c r="AI31" s="317" t="str">
        <f t="shared" si="6"/>
        <v/>
      </c>
      <c r="AJ31" s="317" t="str">
        <f t="shared" si="7"/>
        <v/>
      </c>
      <c r="AK31" s="328" t="e">
        <f>IF(AR31=".OS",VLOOKUP($AT31,'Pull-Downs_Zyl'!M:N,2,FALSE),VLOOKUP($AT31,'Pull-Downs_Zyl'!K:L,2,FALSE))</f>
        <v>#N/A</v>
      </c>
      <c r="AL31" s="318" t="str">
        <f t="shared" si="14"/>
        <v/>
      </c>
      <c r="AM31" s="158" t="e">
        <f>VLOOKUP($AT31,'Pull-Downs_Zyl'!$K$5:$O$525,3,FALSE)</f>
        <v>#N/A</v>
      </c>
      <c r="AN31" s="151" t="str">
        <f t="shared" si="0"/>
        <v/>
      </c>
      <c r="AO31" s="151" t="str">
        <f t="shared" si="1"/>
        <v/>
      </c>
      <c r="AP31" s="151" t="str">
        <f t="shared" si="2"/>
        <v/>
      </c>
      <c r="AQ31" s="151" t="str">
        <f t="shared" si="3"/>
        <v/>
      </c>
      <c r="AR31" s="207" t="str">
        <f t="shared" si="8"/>
        <v/>
      </c>
      <c r="AS31" s="157" t="s">
        <v>95</v>
      </c>
      <c r="AT31" s="158" t="str">
        <f>IF(V31="Zubehör/Ersatzteile",VLOOKUP(W31,'Pull-Downs_Zyl'!$K$518:$O$525,3,FALSE),CONCATENATE(AN31,AO31,AP31,AQ31,AR31))</f>
        <v/>
      </c>
      <c r="AW31" s="70" t="str">
        <f t="shared" si="4"/>
        <v/>
      </c>
      <c r="BD31" s="70" t="str">
        <f t="shared" si="5"/>
        <v/>
      </c>
      <c r="BE31" s="48" t="s">
        <v>103</v>
      </c>
      <c r="BF31" s="48">
        <v>8.5</v>
      </c>
      <c r="BG31" s="48" t="s">
        <v>83</v>
      </c>
      <c r="BH31" s="48" t="str">
        <f t="shared" si="17"/>
        <v>53-578,5Glas (Aufpreis)</v>
      </c>
      <c r="BI31" s="48" t="s">
        <v>167</v>
      </c>
      <c r="BK31" s="70" t="e">
        <f>IF(AND(#REF!="ja",M31=9,E31="PegaSys Office eVAYO"),CONCATENATE(L31,#REF!,M31,F31),IF(AND(#REF!="ja",M31=9,E31="PegaSys Office"),CONCATENATE(L31,#REF!,M31,F31),""))</f>
        <v>#REF!</v>
      </c>
      <c r="BL31" s="37" t="s">
        <v>168</v>
      </c>
      <c r="BM31" s="75" t="s">
        <v>85</v>
      </c>
      <c r="BN31" s="48">
        <v>9</v>
      </c>
      <c r="BO31" s="37" t="s">
        <v>140</v>
      </c>
      <c r="BP31" s="48" t="str">
        <f t="shared" si="20"/>
        <v>69-73ja9Edelstahl</v>
      </c>
      <c r="BQ31" s="48" t="s">
        <v>169</v>
      </c>
      <c r="BR31" s="71"/>
      <c r="BT31" s="79" t="s">
        <v>170</v>
      </c>
      <c r="BV31" s="86" t="s">
        <v>171</v>
      </c>
      <c r="BW31" s="80" t="s">
        <v>172</v>
      </c>
      <c r="BX31" s="48" t="s">
        <v>166</v>
      </c>
      <c r="CB31" s="312"/>
      <c r="CC31" s="312"/>
      <c r="CD31" s="312"/>
      <c r="CE31" s="312" t="str">
        <f>IF(E31="PegaSys 2.1",Datenquelle_Peg2.1!$A$2,"")</f>
        <v/>
      </c>
      <c r="CF31" s="312" t="str">
        <f t="shared" si="9"/>
        <v/>
      </c>
      <c r="CG31" s="312" t="str">
        <f t="shared" si="10"/>
        <v/>
      </c>
      <c r="CH31" s="312" t="str">
        <f>IF(OR(S31="Rosetten",S31="Ovalrosetten"),Datenquelle_Peg2.1!$E$2,IF(OR(S31="Langschild",S31="Langschild schmal"),Datenquelle_Peg2.1!$E$3,IF(S31="Kurzschild",Datenquelle_Peg2.1!$E$4,IF(S31="Scandinavian Oval",Datenquelle_Peg2.1!$E$6,""))))</f>
        <v/>
      </c>
      <c r="CI31" s="312" t="str">
        <f>IF(T31=182,Datenquelle_Peg2.1!$G$2,IF(T31=192,Datenquelle_Peg2.1!$G$3,IF(T31=282,Datenquelle_Peg2.1!$G$4,IF(T31=292,Datenquelle_Peg2.1!$G$5,IF(T31=1182,Datenquelle_Peg2.1!$G$6,"")))))</f>
        <v/>
      </c>
      <c r="CJ31" s="312" t="str">
        <f>IF(G31="links",Datenquelle_Peg2.1!$I$2,IF(G31="rechts",Datenquelle_Peg2.1!$I$3,""))</f>
        <v/>
      </c>
      <c r="CK31" s="312" t="str">
        <f>IF(M31=7,Datenquelle_Peg2.1!$K$2,IF(M31=8,Datenquelle_Peg2.1!$K$3,IF(M31=8.5,Datenquelle_Peg2.1!$K$4,IF(M31=9,Datenquelle_Peg2.1!$K$5,IF(M31="F9 (FS)",Datenquelle_Peg2.1!$K$6,IF(M31=10,Datenquelle_Peg2.1!$K$7,""))))))</f>
        <v/>
      </c>
      <c r="CL31" s="312" t="str">
        <f>IF(L31="37-46 mm",Datenquelle_Peg2.1!$M$2,IF(L31="47-56 mm",Datenquelle_Peg2.1!$M$3,IF(L31="57-66 mm",Datenquelle_Peg2.1!$M$4,IF(L31="67-76 mm",Datenquelle_Peg2.1!$M$5,IF(L31="77-86 mm",Datenquelle_Peg2.1!$M$6,IF(L31="87-96 mm",Datenquelle_Peg2.1!$M$7,IF(L31="97-106 mm",Datenquelle_Peg2.1!$M$8,IF(L31="107-116 mm",Datenquelle_Peg2.1!$M$9,IF(L31="117-126 mm",Datenquelle_Peg2.1!$M$10,IF(L31="127-136 mm",Datenquelle_Peg2.1!$M$11,IF(L31="137-146 mm",Datenquelle_Peg2.1!$M$12,IF(L31="147-156 mm",Datenquelle_Peg2.1!$M$13,IF(L31="156-160 mm",Datenquelle_Peg2.1!$M$14,"")))))))))))))</f>
        <v/>
      </c>
      <c r="CM31" s="312" t="str">
        <f>IF(N31="Profilzyl. PZ",Datenquelle_Peg2.1!$O$3,IF(N31="Blind",Datenquelle_Peg2.1!$O$2,IF(N31="Zylinderabdeckung",Datenquelle_Peg2.1!$O$4,IF(N31="Scandinavian Oval",Datenquelle_Peg2.1!$O$5,""))))</f>
        <v/>
      </c>
      <c r="CN31" s="312" t="str">
        <f>IF(P31="PZ 70",Datenquelle_Peg2.1!$Q$3,IF(P31="PZ 72",Datenquelle_Peg2.1!$Q$4,IF(P31="PZ 78",Datenquelle_Peg2.1!$Q$5,IF(P31="PZ 85",Datenquelle_Peg2.1!$Q$6,IF(P31="PZ 88",Datenquelle_Peg2.1!$Q$7,IF(P31="PZ 92",Datenquelle_Peg2.1!$Q$8,IF(P31="00",Datenquelle_Peg2.1!$Q$2,IF(P31="SO 105",Datenquelle_Peg2.1!$Q$9,""))))))))</f>
        <v/>
      </c>
      <c r="CO31" s="312" t="str">
        <f>IF(O31="Profilzyl. PZ",Datenquelle_Peg2.1!$S$3,IF(O31="Blind",Datenquelle_Peg2.1!$S$2,IF(O31="Scandinavian Oval",Datenquelle_Peg2.1!$S$4,"")))</f>
        <v/>
      </c>
      <c r="CP31" s="312" t="str">
        <f t="shared" si="15"/>
        <v/>
      </c>
      <c r="CQ31" s="312" t="str">
        <f>IF(AND(Q31="außen",R31="einrastend"),Datenquelle_Peg2.1!$W$3,IF(AND(Q31="außen",R31="verschraubt"),Datenquelle_Peg2.1!$W$2,""))</f>
        <v/>
      </c>
      <c r="CR31" s="312" t="str">
        <f t="shared" si="11"/>
        <v/>
      </c>
      <c r="CS31" s="312" t="str">
        <f t="shared" si="12"/>
        <v/>
      </c>
      <c r="CT31" s="312" t="str">
        <f t="shared" si="13"/>
        <v/>
      </c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</row>
    <row r="32" spans="1:155" s="48" customFormat="1" ht="27.75" customHeight="1" x14ac:dyDescent="0.2">
      <c r="A32" s="159" t="str">
        <f t="shared" si="21"/>
        <v/>
      </c>
      <c r="B32" s="72"/>
      <c r="C32" s="62"/>
      <c r="D32" s="73"/>
      <c r="E32" s="339"/>
      <c r="F32" s="340"/>
      <c r="G32" s="343"/>
      <c r="H32" s="343"/>
      <c r="I32" s="344"/>
      <c r="J32" s="345"/>
      <c r="K32" s="346"/>
      <c r="L32" s="229"/>
      <c r="M32" s="228"/>
      <c r="N32" s="65"/>
      <c r="O32" s="65"/>
      <c r="P32" s="67"/>
      <c r="Q32" s="62"/>
      <c r="R32" s="68"/>
      <c r="S32" s="63"/>
      <c r="T32" s="63"/>
      <c r="U32" s="337"/>
      <c r="V32" s="63"/>
      <c r="W32" s="123"/>
      <c r="X32" s="69"/>
      <c r="Y32" s="81"/>
      <c r="Z32" s="152"/>
      <c r="AA32" s="146"/>
      <c r="AB32" s="153"/>
      <c r="AC32" s="154"/>
      <c r="AD32" s="152"/>
      <c r="AE32" s="152"/>
      <c r="AF32" s="155"/>
      <c r="AG32" s="156"/>
      <c r="AH32" s="155"/>
      <c r="AI32" s="317" t="str">
        <f t="shared" si="6"/>
        <v/>
      </c>
      <c r="AJ32" s="317" t="str">
        <f t="shared" si="7"/>
        <v/>
      </c>
      <c r="AK32" s="328" t="e">
        <f>IF(AR32=".OS",VLOOKUP($AT32,'Pull-Downs_Zyl'!M:N,2,FALSE),VLOOKUP($AT32,'Pull-Downs_Zyl'!K:L,2,FALSE))</f>
        <v>#N/A</v>
      </c>
      <c r="AL32" s="318" t="str">
        <f t="shared" si="14"/>
        <v/>
      </c>
      <c r="AM32" s="158" t="e">
        <f>VLOOKUP($AT32,'Pull-Downs_Zyl'!$K$5:$O$525,3,FALSE)</f>
        <v>#N/A</v>
      </c>
      <c r="AN32" s="151" t="str">
        <f t="shared" si="0"/>
        <v/>
      </c>
      <c r="AO32" s="151" t="str">
        <f t="shared" si="1"/>
        <v/>
      </c>
      <c r="AP32" s="151" t="str">
        <f t="shared" si="2"/>
        <v/>
      </c>
      <c r="AQ32" s="151" t="str">
        <f t="shared" si="3"/>
        <v/>
      </c>
      <c r="AR32" s="207" t="str">
        <f t="shared" si="8"/>
        <v/>
      </c>
      <c r="AS32" s="157" t="s">
        <v>95</v>
      </c>
      <c r="AT32" s="158" t="str">
        <f>IF(V32="Zubehör/Ersatzteile",VLOOKUP(W32,'Pull-Downs_Zyl'!$K$518:$O$525,3,FALSE),CONCATENATE(AN32,AO32,AP32,AQ32,AR32))</f>
        <v/>
      </c>
      <c r="AW32" s="70" t="str">
        <f t="shared" si="4"/>
        <v/>
      </c>
      <c r="BD32" s="70" t="str">
        <f t="shared" si="5"/>
        <v/>
      </c>
      <c r="BE32" s="48" t="s">
        <v>103</v>
      </c>
      <c r="BF32" s="48">
        <v>9</v>
      </c>
      <c r="BG32" s="48" t="s">
        <v>83</v>
      </c>
      <c r="BH32" s="48" t="str">
        <f t="shared" si="17"/>
        <v>53-579Glas (Aufpreis)</v>
      </c>
      <c r="BI32" s="48" t="s">
        <v>173</v>
      </c>
      <c r="BK32" s="70" t="e">
        <f>IF(AND(#REF!="ja",M32=9,E32="PegaSys Office eVAYO"),CONCATENATE(L32,#REF!,M32,F32),IF(AND(#REF!="ja",M32=9,E32="PegaSys Office"),CONCATENATE(L32,#REF!,M32,F32),""))</f>
        <v>#REF!</v>
      </c>
      <c r="BL32" s="37" t="s">
        <v>174</v>
      </c>
      <c r="BM32" s="75" t="s">
        <v>85</v>
      </c>
      <c r="BN32" s="48">
        <v>9</v>
      </c>
      <c r="BO32" s="37" t="s">
        <v>140</v>
      </c>
      <c r="BP32" s="48" t="str">
        <f t="shared" si="20"/>
        <v>74-78ja9Edelstahl</v>
      </c>
      <c r="BQ32" s="48" t="s">
        <v>175</v>
      </c>
      <c r="BR32" s="71"/>
      <c r="BT32" s="79" t="s">
        <v>176</v>
      </c>
      <c r="BV32" s="78" t="s">
        <v>177</v>
      </c>
      <c r="CB32" s="312"/>
      <c r="CC32" s="312"/>
      <c r="CD32" s="312"/>
      <c r="CE32" s="312" t="str">
        <f>IF(E32="PegaSys 2.1",Datenquelle_Peg2.1!$A$2,"")</f>
        <v/>
      </c>
      <c r="CF32" s="312" t="str">
        <f t="shared" si="9"/>
        <v/>
      </c>
      <c r="CG32" s="312" t="str">
        <f t="shared" si="10"/>
        <v/>
      </c>
      <c r="CH32" s="312" t="str">
        <f>IF(OR(S32="Rosetten",S32="Ovalrosetten"),Datenquelle_Peg2.1!$E$2,IF(OR(S32="Langschild",S32="Langschild schmal"),Datenquelle_Peg2.1!$E$3,IF(S32="Kurzschild",Datenquelle_Peg2.1!$E$4,IF(S32="Scandinavian Oval",Datenquelle_Peg2.1!$E$6,""))))</f>
        <v/>
      </c>
      <c r="CI32" s="312" t="str">
        <f>IF(T32=182,Datenquelle_Peg2.1!$G$2,IF(T32=192,Datenquelle_Peg2.1!$G$3,IF(T32=282,Datenquelle_Peg2.1!$G$4,IF(T32=292,Datenquelle_Peg2.1!$G$5,IF(T32=1182,Datenquelle_Peg2.1!$G$6,"")))))</f>
        <v/>
      </c>
      <c r="CJ32" s="312" t="str">
        <f>IF(G32="links",Datenquelle_Peg2.1!$I$2,IF(G32="rechts",Datenquelle_Peg2.1!$I$3,""))</f>
        <v/>
      </c>
      <c r="CK32" s="312" t="str">
        <f>IF(M32=7,Datenquelle_Peg2.1!$K$2,IF(M32=8,Datenquelle_Peg2.1!$K$3,IF(M32=8.5,Datenquelle_Peg2.1!$K$4,IF(M32=9,Datenquelle_Peg2.1!$K$5,IF(M32="F9 (FS)",Datenquelle_Peg2.1!$K$6,IF(M32=10,Datenquelle_Peg2.1!$K$7,""))))))</f>
        <v/>
      </c>
      <c r="CL32" s="312" t="str">
        <f>IF(L32="37-46 mm",Datenquelle_Peg2.1!$M$2,IF(L32="47-56 mm",Datenquelle_Peg2.1!$M$3,IF(L32="57-66 mm",Datenquelle_Peg2.1!$M$4,IF(L32="67-76 mm",Datenquelle_Peg2.1!$M$5,IF(L32="77-86 mm",Datenquelle_Peg2.1!$M$6,IF(L32="87-96 mm",Datenquelle_Peg2.1!$M$7,IF(L32="97-106 mm",Datenquelle_Peg2.1!$M$8,IF(L32="107-116 mm",Datenquelle_Peg2.1!$M$9,IF(L32="117-126 mm",Datenquelle_Peg2.1!$M$10,IF(L32="127-136 mm",Datenquelle_Peg2.1!$M$11,IF(L32="137-146 mm",Datenquelle_Peg2.1!$M$12,IF(L32="147-156 mm",Datenquelle_Peg2.1!$M$13,IF(L32="156-160 mm",Datenquelle_Peg2.1!$M$14,"")))))))))))))</f>
        <v/>
      </c>
      <c r="CM32" s="312" t="str">
        <f>IF(N32="Profilzyl. PZ",Datenquelle_Peg2.1!$O$3,IF(N32="Blind",Datenquelle_Peg2.1!$O$2,IF(N32="Zylinderabdeckung",Datenquelle_Peg2.1!$O$4,IF(N32="Scandinavian Oval",Datenquelle_Peg2.1!$O$5,""))))</f>
        <v/>
      </c>
      <c r="CN32" s="312" t="str">
        <f>IF(P32="PZ 70",Datenquelle_Peg2.1!$Q$3,IF(P32="PZ 72",Datenquelle_Peg2.1!$Q$4,IF(P32="PZ 78",Datenquelle_Peg2.1!$Q$5,IF(P32="PZ 85",Datenquelle_Peg2.1!$Q$6,IF(P32="PZ 88",Datenquelle_Peg2.1!$Q$7,IF(P32="PZ 92",Datenquelle_Peg2.1!$Q$8,IF(P32="00",Datenquelle_Peg2.1!$Q$2,IF(P32="SO 105",Datenquelle_Peg2.1!$Q$9,""))))))))</f>
        <v/>
      </c>
      <c r="CO32" s="312" t="str">
        <f>IF(O32="Profilzyl. PZ",Datenquelle_Peg2.1!$S$3,IF(O32="Blind",Datenquelle_Peg2.1!$S$2,IF(O32="Scandinavian Oval",Datenquelle_Peg2.1!$S$4,"")))</f>
        <v/>
      </c>
      <c r="CP32" s="312" t="str">
        <f t="shared" si="15"/>
        <v/>
      </c>
      <c r="CQ32" s="312" t="str">
        <f>IF(AND(Q32="außen",R32="einrastend"),Datenquelle_Peg2.1!$W$3,IF(AND(Q32="außen",R32="verschraubt"),Datenquelle_Peg2.1!$W$2,""))</f>
        <v/>
      </c>
      <c r="CR32" s="312" t="str">
        <f t="shared" si="11"/>
        <v/>
      </c>
      <c r="CS32" s="312" t="str">
        <f t="shared" si="12"/>
        <v/>
      </c>
      <c r="CT32" s="312" t="str">
        <f t="shared" si="13"/>
        <v/>
      </c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</row>
    <row r="33" spans="1:155" s="48" customFormat="1" ht="30.75" customHeight="1" x14ac:dyDescent="0.2">
      <c r="A33" s="159" t="str">
        <f>IF(E33&lt;&gt;"",A32+1,"")</f>
        <v/>
      </c>
      <c r="B33" s="72"/>
      <c r="C33" s="72"/>
      <c r="D33" s="64"/>
      <c r="E33" s="339"/>
      <c r="F33" s="340"/>
      <c r="G33" s="343"/>
      <c r="H33" s="343"/>
      <c r="I33" s="344"/>
      <c r="J33" s="345"/>
      <c r="K33" s="346"/>
      <c r="L33" s="229"/>
      <c r="M33" s="228"/>
      <c r="N33" s="65"/>
      <c r="O33" s="65"/>
      <c r="P33" s="67"/>
      <c r="Q33" s="62"/>
      <c r="R33" s="68"/>
      <c r="S33" s="63"/>
      <c r="T33" s="63"/>
      <c r="U33" s="337"/>
      <c r="V33" s="63"/>
      <c r="W33" s="123"/>
      <c r="X33" s="69"/>
      <c r="Y33" s="81"/>
      <c r="Z33" s="152"/>
      <c r="AA33" s="146"/>
      <c r="AB33" s="153"/>
      <c r="AC33" s="154"/>
      <c r="AD33" s="152"/>
      <c r="AE33" s="152"/>
      <c r="AF33" s="155"/>
      <c r="AG33" s="156"/>
      <c r="AH33" s="155"/>
      <c r="AI33" s="317" t="str">
        <f t="shared" si="6"/>
        <v/>
      </c>
      <c r="AJ33" s="317" t="str">
        <f t="shared" si="7"/>
        <v/>
      </c>
      <c r="AK33" s="328" t="e">
        <f>IF(AR33=".OS",VLOOKUP($AT33,'Pull-Downs_Zyl'!M:N,2,FALSE),VLOOKUP($AT33,'Pull-Downs_Zyl'!K:L,2,FALSE))</f>
        <v>#N/A</v>
      </c>
      <c r="AL33" s="318" t="str">
        <f t="shared" si="14"/>
        <v/>
      </c>
      <c r="AM33" s="158" t="e">
        <f>VLOOKUP($AT33,'Pull-Downs_Zyl'!$K$5:$O$525,3,FALSE)</f>
        <v>#N/A</v>
      </c>
      <c r="AN33" s="151" t="str">
        <f t="shared" si="0"/>
        <v/>
      </c>
      <c r="AO33" s="151" t="str">
        <f t="shared" si="1"/>
        <v/>
      </c>
      <c r="AP33" s="151" t="str">
        <f t="shared" si="2"/>
        <v/>
      </c>
      <c r="AQ33" s="151" t="str">
        <f t="shared" si="3"/>
        <v/>
      </c>
      <c r="AR33" s="207" t="str">
        <f t="shared" si="8"/>
        <v/>
      </c>
      <c r="AS33" s="157" t="s">
        <v>95</v>
      </c>
      <c r="AT33" s="158" t="str">
        <f>IF(V33="Zubehör/Ersatzteile",VLOOKUP(W33,'Pull-Downs_Zyl'!$K$518:$O$525,3,FALSE),CONCATENATE(AN33,AO33,AP33,AQ33,AR33))</f>
        <v/>
      </c>
      <c r="AW33" s="70" t="str">
        <f t="shared" si="4"/>
        <v/>
      </c>
      <c r="BD33" s="70" t="str">
        <f t="shared" si="5"/>
        <v/>
      </c>
      <c r="BE33" s="48" t="s">
        <v>103</v>
      </c>
      <c r="BF33" s="48">
        <v>10</v>
      </c>
      <c r="BG33" s="48" t="s">
        <v>83</v>
      </c>
      <c r="BH33" s="48" t="str">
        <f t="shared" si="17"/>
        <v>53-5710Glas (Aufpreis)</v>
      </c>
      <c r="BI33" s="48" t="s">
        <v>178</v>
      </c>
      <c r="BK33" s="70" t="e">
        <f>IF(AND(#REF!="ja",M33=9,E33="PegaSys Office eVAYO"),CONCATENATE(L33,#REF!,M33,F33),IF(AND(#REF!="ja",M33=9,E33="PegaSys Office"),CONCATENATE(L33,#REF!,M33,F33),""))</f>
        <v>#REF!</v>
      </c>
      <c r="BL33" s="37" t="s">
        <v>179</v>
      </c>
      <c r="BM33" s="75" t="s">
        <v>85</v>
      </c>
      <c r="BN33" s="48">
        <v>9</v>
      </c>
      <c r="BO33" s="37" t="s">
        <v>140</v>
      </c>
      <c r="BP33" s="48" t="str">
        <f t="shared" si="20"/>
        <v>79-83ja9Edelstahl</v>
      </c>
      <c r="BQ33" s="48" t="s">
        <v>180</v>
      </c>
      <c r="BR33" s="71"/>
      <c r="BT33" s="79" t="s">
        <v>181</v>
      </c>
      <c r="BV33" s="384" t="s">
        <v>164</v>
      </c>
      <c r="BW33" s="80"/>
      <c r="BX33" s="48" t="s">
        <v>166</v>
      </c>
      <c r="CB33" s="312"/>
      <c r="CC33" s="312"/>
      <c r="CD33" s="312"/>
      <c r="CE33" s="312" t="str">
        <f>IF(E33="PegaSys 2.1",Datenquelle_Peg2.1!$A$2,"")</f>
        <v/>
      </c>
      <c r="CF33" s="312" t="str">
        <f t="shared" si="9"/>
        <v/>
      </c>
      <c r="CG33" s="312" t="str">
        <f t="shared" si="10"/>
        <v/>
      </c>
      <c r="CH33" s="312" t="str">
        <f>IF(OR(S33="Rosetten",S33="Ovalrosetten"),Datenquelle_Peg2.1!$E$2,IF(OR(S33="Langschild",S33="Langschild schmal"),Datenquelle_Peg2.1!$E$3,IF(S33="Kurzschild",Datenquelle_Peg2.1!$E$4,IF(S33="Scandinavian Oval",Datenquelle_Peg2.1!$E$6,""))))</f>
        <v/>
      </c>
      <c r="CI33" s="312" t="str">
        <f>IF(T33=182,Datenquelle_Peg2.1!$G$2,IF(T33=192,Datenquelle_Peg2.1!$G$3,IF(T33=282,Datenquelle_Peg2.1!$G$4,IF(T33=292,Datenquelle_Peg2.1!$G$5,IF(T33=1182,Datenquelle_Peg2.1!$G$6,"")))))</f>
        <v/>
      </c>
      <c r="CJ33" s="312" t="str">
        <f>IF(G33="links",Datenquelle_Peg2.1!$I$2,IF(G33="rechts",Datenquelle_Peg2.1!$I$3,""))</f>
        <v/>
      </c>
      <c r="CK33" s="312" t="str">
        <f>IF(M33=7,Datenquelle_Peg2.1!$K$2,IF(M33=8,Datenquelle_Peg2.1!$K$3,IF(M33=8.5,Datenquelle_Peg2.1!$K$4,IF(M33=9,Datenquelle_Peg2.1!$K$5,IF(M33="F9 (FS)",Datenquelle_Peg2.1!$K$6,IF(M33=10,Datenquelle_Peg2.1!$K$7,""))))))</f>
        <v/>
      </c>
      <c r="CL33" s="312" t="str">
        <f>IF(L33="37-46 mm",Datenquelle_Peg2.1!$M$2,IF(L33="47-56 mm",Datenquelle_Peg2.1!$M$3,IF(L33="57-66 mm",Datenquelle_Peg2.1!$M$4,IF(L33="67-76 mm",Datenquelle_Peg2.1!$M$5,IF(L33="77-86 mm",Datenquelle_Peg2.1!$M$6,IF(L33="87-96 mm",Datenquelle_Peg2.1!$M$7,IF(L33="97-106 mm",Datenquelle_Peg2.1!$M$8,IF(L33="107-116 mm",Datenquelle_Peg2.1!$M$9,IF(L33="117-126 mm",Datenquelle_Peg2.1!$M$10,IF(L33="127-136 mm",Datenquelle_Peg2.1!$M$11,IF(L33="137-146 mm",Datenquelle_Peg2.1!$M$12,IF(L33="147-156 mm",Datenquelle_Peg2.1!$M$13,IF(L33="156-160 mm",Datenquelle_Peg2.1!$M$14,"")))))))))))))</f>
        <v/>
      </c>
      <c r="CM33" s="312" t="str">
        <f>IF(N33="Profilzyl. PZ",Datenquelle_Peg2.1!$O$3,IF(N33="Blind",Datenquelle_Peg2.1!$O$2,IF(N33="Zylinderabdeckung",Datenquelle_Peg2.1!$O$4,IF(N33="Scandinavian Oval",Datenquelle_Peg2.1!$O$5,""))))</f>
        <v/>
      </c>
      <c r="CN33" s="312" t="str">
        <f>IF(P33="PZ 70",Datenquelle_Peg2.1!$Q$3,IF(P33="PZ 72",Datenquelle_Peg2.1!$Q$4,IF(P33="PZ 78",Datenquelle_Peg2.1!$Q$5,IF(P33="PZ 85",Datenquelle_Peg2.1!$Q$6,IF(P33="PZ 88",Datenquelle_Peg2.1!$Q$7,IF(P33="PZ 92",Datenquelle_Peg2.1!$Q$8,IF(P33="00",Datenquelle_Peg2.1!$Q$2,IF(P33="SO 105",Datenquelle_Peg2.1!$Q$9,""))))))))</f>
        <v/>
      </c>
      <c r="CO33" s="312" t="str">
        <f>IF(O33="Profilzyl. PZ",Datenquelle_Peg2.1!$S$3,IF(O33="Blind",Datenquelle_Peg2.1!$S$2,IF(O33="Scandinavian Oval",Datenquelle_Peg2.1!$S$4,"")))</f>
        <v/>
      </c>
      <c r="CP33" s="312" t="str">
        <f t="shared" si="15"/>
        <v/>
      </c>
      <c r="CQ33" s="312" t="str">
        <f>IF(AND(Q33="außen",R33="einrastend"),Datenquelle_Peg2.1!$W$3,IF(AND(Q33="außen",R33="verschraubt"),Datenquelle_Peg2.1!$W$2,""))</f>
        <v/>
      </c>
      <c r="CR33" s="312" t="str">
        <f t="shared" si="11"/>
        <v/>
      </c>
      <c r="CS33" s="312" t="str">
        <f t="shared" si="12"/>
        <v/>
      </c>
      <c r="CT33" s="312" t="str">
        <f t="shared" si="13"/>
        <v/>
      </c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</row>
    <row r="34" spans="1:155" s="48" customFormat="1" ht="30" customHeight="1" x14ac:dyDescent="0.2">
      <c r="A34" s="159" t="str">
        <f t="shared" si="21"/>
        <v/>
      </c>
      <c r="B34" s="72"/>
      <c r="C34" s="72"/>
      <c r="D34" s="73"/>
      <c r="E34" s="339"/>
      <c r="F34" s="340"/>
      <c r="G34" s="343"/>
      <c r="H34" s="343"/>
      <c r="I34" s="344"/>
      <c r="J34" s="345"/>
      <c r="K34" s="346"/>
      <c r="L34" s="229"/>
      <c r="M34" s="228"/>
      <c r="N34" s="65"/>
      <c r="O34" s="65"/>
      <c r="P34" s="67"/>
      <c r="Q34" s="62"/>
      <c r="R34" s="68"/>
      <c r="S34" s="63"/>
      <c r="T34" s="63"/>
      <c r="U34" s="337"/>
      <c r="V34" s="63"/>
      <c r="W34" s="123"/>
      <c r="X34" s="69"/>
      <c r="Y34" s="81"/>
      <c r="Z34" s="152"/>
      <c r="AA34" s="146"/>
      <c r="AB34" s="153"/>
      <c r="AC34" s="154"/>
      <c r="AD34" s="152"/>
      <c r="AE34" s="152"/>
      <c r="AF34" s="155"/>
      <c r="AG34" s="156"/>
      <c r="AH34" s="155"/>
      <c r="AI34" s="317" t="str">
        <f t="shared" si="6"/>
        <v/>
      </c>
      <c r="AJ34" s="317" t="str">
        <f t="shared" si="7"/>
        <v/>
      </c>
      <c r="AK34" s="328" t="e">
        <f>IF(AR34=".OS",VLOOKUP($AT34,'Pull-Downs_Zyl'!M:N,2,FALSE),VLOOKUP($AT34,'Pull-Downs_Zyl'!K:L,2,FALSE))</f>
        <v>#N/A</v>
      </c>
      <c r="AL34" s="318" t="str">
        <f t="shared" si="14"/>
        <v/>
      </c>
      <c r="AM34" s="158" t="e">
        <f>VLOOKUP($AT34,'Pull-Downs_Zyl'!$K$5:$O$525,3,FALSE)</f>
        <v>#N/A</v>
      </c>
      <c r="AN34" s="151" t="str">
        <f t="shared" si="0"/>
        <v/>
      </c>
      <c r="AO34" s="151" t="str">
        <f t="shared" si="1"/>
        <v/>
      </c>
      <c r="AP34" s="151" t="str">
        <f t="shared" si="2"/>
        <v/>
      </c>
      <c r="AQ34" s="151" t="str">
        <f t="shared" si="3"/>
        <v/>
      </c>
      <c r="AR34" s="207" t="str">
        <f t="shared" si="8"/>
        <v/>
      </c>
      <c r="AS34" s="157" t="s">
        <v>95</v>
      </c>
      <c r="AT34" s="158" t="str">
        <f>IF(V34="Zubehör/Ersatzteile",VLOOKUP(W34,'Pull-Downs_Zyl'!$K$518:$O$525,3,FALSE),CONCATENATE(AN34,AO34,AP34,AQ34,AR34))</f>
        <v/>
      </c>
      <c r="AW34" s="70" t="str">
        <f t="shared" si="4"/>
        <v/>
      </c>
      <c r="BD34" s="70" t="str">
        <f t="shared" si="5"/>
        <v/>
      </c>
      <c r="BE34" s="48" t="s">
        <v>109</v>
      </c>
      <c r="BF34" s="48">
        <v>8</v>
      </c>
      <c r="BG34" s="48" t="s">
        <v>83</v>
      </c>
      <c r="BH34" s="48" t="str">
        <f t="shared" si="17"/>
        <v>58-628Glas (Aufpreis)</v>
      </c>
      <c r="BI34" s="48" t="s">
        <v>182</v>
      </c>
      <c r="BK34" s="70" t="e">
        <f>IF(AND(#REF!="ja",M34=9,E34="PegaSys Office eVAYO"),CONCATENATE(L34,#REF!,M34,F34),IF(AND(#REF!="ja",M34=9,E34="PegaSys Office"),CONCATENATE(L34,#REF!,M34,F34),""))</f>
        <v>#REF!</v>
      </c>
      <c r="BL34" s="37" t="s">
        <v>183</v>
      </c>
      <c r="BM34" s="75" t="s">
        <v>85</v>
      </c>
      <c r="BN34" s="48">
        <v>9</v>
      </c>
      <c r="BO34" s="37" t="s">
        <v>140</v>
      </c>
      <c r="BP34" s="48" t="str">
        <f t="shared" si="20"/>
        <v>84-88ja9Edelstahl</v>
      </c>
      <c r="BQ34" s="48" t="s">
        <v>184</v>
      </c>
      <c r="BR34" s="71"/>
      <c r="BV34" s="384"/>
      <c r="CB34" s="312"/>
      <c r="CC34" s="312"/>
      <c r="CD34" s="312"/>
      <c r="CE34" s="312" t="str">
        <f>IF(E34="PegaSys 2.1",Datenquelle_Peg2.1!$A$2,"")</f>
        <v/>
      </c>
      <c r="CF34" s="312" t="str">
        <f t="shared" si="9"/>
        <v/>
      </c>
      <c r="CG34" s="312" t="str">
        <f t="shared" si="10"/>
        <v/>
      </c>
      <c r="CH34" s="312" t="str">
        <f>IF(OR(S34="Rosetten",S34="Ovalrosetten"),Datenquelle_Peg2.1!$E$2,IF(OR(S34="Langschild",S34="Langschild schmal"),Datenquelle_Peg2.1!$E$3,IF(S34="Kurzschild",Datenquelle_Peg2.1!$E$4,IF(S34="Scandinavian Oval",Datenquelle_Peg2.1!$E$6,""))))</f>
        <v/>
      </c>
      <c r="CI34" s="312" t="str">
        <f>IF(T34=182,Datenquelle_Peg2.1!$G$2,IF(T34=192,Datenquelle_Peg2.1!$G$3,IF(T34=282,Datenquelle_Peg2.1!$G$4,IF(T34=292,Datenquelle_Peg2.1!$G$5,IF(T34=1182,Datenquelle_Peg2.1!$G$6,"")))))</f>
        <v/>
      </c>
      <c r="CJ34" s="312" t="str">
        <f>IF(G34="links",Datenquelle_Peg2.1!$I$2,IF(G34="rechts",Datenquelle_Peg2.1!$I$3,""))</f>
        <v/>
      </c>
      <c r="CK34" s="312" t="str">
        <f>IF(M34=7,Datenquelle_Peg2.1!$K$2,IF(M34=8,Datenquelle_Peg2.1!$K$3,IF(M34=8.5,Datenquelle_Peg2.1!$K$4,IF(M34=9,Datenquelle_Peg2.1!$K$5,IF(M34="F9 (FS)",Datenquelle_Peg2.1!$K$6,IF(M34=10,Datenquelle_Peg2.1!$K$7,""))))))</f>
        <v/>
      </c>
      <c r="CL34" s="312" t="str">
        <f>IF(L34="37-46 mm",Datenquelle_Peg2.1!$M$2,IF(L34="47-56 mm",Datenquelle_Peg2.1!$M$3,IF(L34="57-66 mm",Datenquelle_Peg2.1!$M$4,IF(L34="67-76 mm",Datenquelle_Peg2.1!$M$5,IF(L34="77-86 mm",Datenquelle_Peg2.1!$M$6,IF(L34="87-96 mm",Datenquelle_Peg2.1!$M$7,IF(L34="97-106 mm",Datenquelle_Peg2.1!$M$8,IF(L34="107-116 mm",Datenquelle_Peg2.1!$M$9,IF(L34="117-126 mm",Datenquelle_Peg2.1!$M$10,IF(L34="127-136 mm",Datenquelle_Peg2.1!$M$11,IF(L34="137-146 mm",Datenquelle_Peg2.1!$M$12,IF(L34="147-156 mm",Datenquelle_Peg2.1!$M$13,IF(L34="156-160 mm",Datenquelle_Peg2.1!$M$14,"")))))))))))))</f>
        <v/>
      </c>
      <c r="CM34" s="312" t="str">
        <f>IF(N34="Profilzyl. PZ",Datenquelle_Peg2.1!$O$3,IF(N34="Blind",Datenquelle_Peg2.1!$O$2,IF(N34="Zylinderabdeckung",Datenquelle_Peg2.1!$O$4,IF(N34="Scandinavian Oval",Datenquelle_Peg2.1!$O$5,""))))</f>
        <v/>
      </c>
      <c r="CN34" s="312" t="str">
        <f>IF(P34="PZ 70",Datenquelle_Peg2.1!$Q$3,IF(P34="PZ 72",Datenquelle_Peg2.1!$Q$4,IF(P34="PZ 78",Datenquelle_Peg2.1!$Q$5,IF(P34="PZ 85",Datenquelle_Peg2.1!$Q$6,IF(P34="PZ 88",Datenquelle_Peg2.1!$Q$7,IF(P34="PZ 92",Datenquelle_Peg2.1!$Q$8,IF(P34="00",Datenquelle_Peg2.1!$Q$2,IF(P34="SO 105",Datenquelle_Peg2.1!$Q$9,""))))))))</f>
        <v/>
      </c>
      <c r="CO34" s="312" t="str">
        <f>IF(O34="Profilzyl. PZ",Datenquelle_Peg2.1!$S$3,IF(O34="Blind",Datenquelle_Peg2.1!$S$2,IF(O34="Scandinavian Oval",Datenquelle_Peg2.1!$S$4,"")))</f>
        <v/>
      </c>
      <c r="CP34" s="312" t="str">
        <f t="shared" si="15"/>
        <v/>
      </c>
      <c r="CQ34" s="312" t="str">
        <f>IF(AND(Q34="außen",R34="einrastend"),Datenquelle_Peg2.1!$W$3,IF(AND(Q34="außen",R34="verschraubt"),Datenquelle_Peg2.1!$W$2,""))</f>
        <v/>
      </c>
      <c r="CR34" s="312" t="str">
        <f t="shared" si="11"/>
        <v/>
      </c>
      <c r="CS34" s="312" t="str">
        <f t="shared" si="12"/>
        <v/>
      </c>
      <c r="CT34" s="312" t="str">
        <f t="shared" si="13"/>
        <v/>
      </c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</row>
    <row r="35" spans="1:155" s="48" customFormat="1" ht="30" customHeight="1" x14ac:dyDescent="0.2">
      <c r="A35" s="159" t="str">
        <f t="shared" si="21"/>
        <v/>
      </c>
      <c r="B35" s="72"/>
      <c r="C35" s="72"/>
      <c r="D35" s="73"/>
      <c r="E35" s="339"/>
      <c r="F35" s="340"/>
      <c r="G35" s="343"/>
      <c r="H35" s="343"/>
      <c r="I35" s="344"/>
      <c r="J35" s="345"/>
      <c r="K35" s="346"/>
      <c r="L35" s="229"/>
      <c r="M35" s="228"/>
      <c r="N35" s="65"/>
      <c r="O35" s="65"/>
      <c r="P35" s="67"/>
      <c r="Q35" s="62"/>
      <c r="R35" s="68"/>
      <c r="S35" s="63"/>
      <c r="T35" s="63"/>
      <c r="U35" s="337"/>
      <c r="V35" s="63"/>
      <c r="W35" s="123"/>
      <c r="X35" s="69"/>
      <c r="Y35" s="81"/>
      <c r="Z35" s="152"/>
      <c r="AA35" s="146"/>
      <c r="AB35" s="153"/>
      <c r="AC35" s="154"/>
      <c r="AD35" s="152"/>
      <c r="AE35" s="152"/>
      <c r="AF35" s="155"/>
      <c r="AG35" s="156"/>
      <c r="AH35" s="155"/>
      <c r="AI35" s="317" t="str">
        <f t="shared" si="6"/>
        <v/>
      </c>
      <c r="AJ35" s="317" t="str">
        <f t="shared" si="7"/>
        <v/>
      </c>
      <c r="AK35" s="328" t="e">
        <f>IF(AR35=".OS",VLOOKUP($AT35,'Pull-Downs_Zyl'!M:N,2,FALSE),VLOOKUP($AT35,'Pull-Downs_Zyl'!K:L,2,FALSE))</f>
        <v>#N/A</v>
      </c>
      <c r="AL35" s="318" t="str">
        <f t="shared" si="14"/>
        <v/>
      </c>
      <c r="AM35" s="158" t="e">
        <f>VLOOKUP($AT35,'Pull-Downs_Zyl'!$K$5:$O$525,3,FALSE)</f>
        <v>#N/A</v>
      </c>
      <c r="AN35" s="151" t="str">
        <f t="shared" si="0"/>
        <v/>
      </c>
      <c r="AO35" s="151" t="str">
        <f t="shared" si="1"/>
        <v/>
      </c>
      <c r="AP35" s="151" t="str">
        <f t="shared" si="2"/>
        <v/>
      </c>
      <c r="AQ35" s="151" t="str">
        <f t="shared" si="3"/>
        <v/>
      </c>
      <c r="AR35" s="207" t="str">
        <f t="shared" si="8"/>
        <v/>
      </c>
      <c r="AS35" s="157" t="s">
        <v>95</v>
      </c>
      <c r="AT35" s="158" t="str">
        <f>IF(V35="Zubehör/Ersatzteile",VLOOKUP(W35,'Pull-Downs_Zyl'!$K$518:$O$525,3,FALSE),CONCATENATE(AN35,AO35,AP35,AQ35,AR35))</f>
        <v/>
      </c>
      <c r="AW35" s="70" t="str">
        <f t="shared" si="4"/>
        <v/>
      </c>
      <c r="BD35" s="70" t="str">
        <f t="shared" si="5"/>
        <v/>
      </c>
      <c r="BE35" s="48" t="s">
        <v>109</v>
      </c>
      <c r="BF35" s="48">
        <v>8.5</v>
      </c>
      <c r="BG35" s="48" t="s">
        <v>83</v>
      </c>
      <c r="BH35" s="48" t="str">
        <f t="shared" si="17"/>
        <v>58-628,5Glas (Aufpreis)</v>
      </c>
      <c r="BI35" s="48" t="s">
        <v>185</v>
      </c>
      <c r="BK35" s="70" t="e">
        <f>IF(AND(#REF!="ja",M35=9,E35="PegaSys Office eVAYO"),CONCATENATE(L35,#REF!,M35,F35),IF(AND(#REF!="ja",M35=9,E35="PegaSys Office"),CONCATENATE(L35,#REF!,M35,F35),""))</f>
        <v>#REF!</v>
      </c>
      <c r="BL35" s="37" t="s">
        <v>186</v>
      </c>
      <c r="BM35" s="75" t="s">
        <v>85</v>
      </c>
      <c r="BN35" s="48">
        <v>9</v>
      </c>
      <c r="BO35" s="37" t="s">
        <v>140</v>
      </c>
      <c r="BP35" s="48" t="str">
        <f t="shared" si="20"/>
        <v>89-93ja9Edelstahl</v>
      </c>
      <c r="BQ35" s="48" t="s">
        <v>187</v>
      </c>
      <c r="BT35" s="385" t="str">
        <f>IF($E13="PegaSys Office",Datenquelle_Peg!D71:D72," ")</f>
        <v xml:space="preserve"> </v>
      </c>
      <c r="BV35" s="384" t="s">
        <v>188</v>
      </c>
      <c r="BW35" s="80"/>
      <c r="BX35" s="48" t="s">
        <v>189</v>
      </c>
      <c r="CB35" s="312"/>
      <c r="CC35" s="312"/>
      <c r="CD35" s="312"/>
      <c r="CE35" s="312" t="str">
        <f>IF(E35="PegaSys 2.1",Datenquelle_Peg2.1!$A$2,"")</f>
        <v/>
      </c>
      <c r="CF35" s="312" t="str">
        <f t="shared" si="9"/>
        <v/>
      </c>
      <c r="CG35" s="312" t="str">
        <f t="shared" si="10"/>
        <v/>
      </c>
      <c r="CH35" s="312" t="str">
        <f>IF(OR(S35="Rosetten",S35="Ovalrosetten"),Datenquelle_Peg2.1!$E$2,IF(OR(S35="Langschild",S35="Langschild schmal"),Datenquelle_Peg2.1!$E$3,IF(S35="Kurzschild",Datenquelle_Peg2.1!$E$4,IF(S35="Scandinavian Oval",Datenquelle_Peg2.1!$E$6,""))))</f>
        <v/>
      </c>
      <c r="CI35" s="312" t="str">
        <f>IF(T35=182,Datenquelle_Peg2.1!$G$2,IF(T35=192,Datenquelle_Peg2.1!$G$3,IF(T35=282,Datenquelle_Peg2.1!$G$4,IF(T35=292,Datenquelle_Peg2.1!$G$5,IF(T35=1182,Datenquelle_Peg2.1!$G$6,"")))))</f>
        <v/>
      </c>
      <c r="CJ35" s="312" t="str">
        <f>IF(G35="links",Datenquelle_Peg2.1!$I$2,IF(G35="rechts",Datenquelle_Peg2.1!$I$3,""))</f>
        <v/>
      </c>
      <c r="CK35" s="312" t="str">
        <f>IF(M35=7,Datenquelle_Peg2.1!$K$2,IF(M35=8,Datenquelle_Peg2.1!$K$3,IF(M35=8.5,Datenquelle_Peg2.1!$K$4,IF(M35=9,Datenquelle_Peg2.1!$K$5,IF(M35="F9 (FS)",Datenquelle_Peg2.1!$K$6,IF(M35=10,Datenquelle_Peg2.1!$K$7,""))))))</f>
        <v/>
      </c>
      <c r="CL35" s="312" t="str">
        <f>IF(L35="37-46 mm",Datenquelle_Peg2.1!$M$2,IF(L35="47-56 mm",Datenquelle_Peg2.1!$M$3,IF(L35="57-66 mm",Datenquelle_Peg2.1!$M$4,IF(L35="67-76 mm",Datenquelle_Peg2.1!$M$5,IF(L35="77-86 mm",Datenquelle_Peg2.1!$M$6,IF(L35="87-96 mm",Datenquelle_Peg2.1!$M$7,IF(L35="97-106 mm",Datenquelle_Peg2.1!$M$8,IF(L35="107-116 mm",Datenquelle_Peg2.1!$M$9,IF(L35="117-126 mm",Datenquelle_Peg2.1!$M$10,IF(L35="127-136 mm",Datenquelle_Peg2.1!$M$11,IF(L35="137-146 mm",Datenquelle_Peg2.1!$M$12,IF(L35="147-156 mm",Datenquelle_Peg2.1!$M$13,IF(L35="156-160 mm",Datenquelle_Peg2.1!$M$14,"")))))))))))))</f>
        <v/>
      </c>
      <c r="CM35" s="312" t="str">
        <f>IF(N35="Profilzyl. PZ",Datenquelle_Peg2.1!$O$3,IF(N35="Blind",Datenquelle_Peg2.1!$O$2,IF(N35="Zylinderabdeckung",Datenquelle_Peg2.1!$O$4,IF(N35="Scandinavian Oval",Datenquelle_Peg2.1!$O$5,""))))</f>
        <v/>
      </c>
      <c r="CN35" s="312" t="str">
        <f>IF(P35="PZ 70",Datenquelle_Peg2.1!$Q$3,IF(P35="PZ 72",Datenquelle_Peg2.1!$Q$4,IF(P35="PZ 78",Datenquelle_Peg2.1!$Q$5,IF(P35="PZ 85",Datenquelle_Peg2.1!$Q$6,IF(P35="PZ 88",Datenquelle_Peg2.1!$Q$7,IF(P35="PZ 92",Datenquelle_Peg2.1!$Q$8,IF(P35="00",Datenquelle_Peg2.1!$Q$2,IF(P35="SO 105",Datenquelle_Peg2.1!$Q$9,""))))))))</f>
        <v/>
      </c>
      <c r="CO35" s="312" t="str">
        <f>IF(O35="Profilzyl. PZ",Datenquelle_Peg2.1!$S$3,IF(O35="Blind",Datenquelle_Peg2.1!$S$2,IF(O35="Scandinavian Oval",Datenquelle_Peg2.1!$S$4,"")))</f>
        <v/>
      </c>
      <c r="CP35" s="312" t="str">
        <f t="shared" si="15"/>
        <v/>
      </c>
      <c r="CQ35" s="312" t="str">
        <f>IF(AND(Q35="außen",R35="einrastend"),Datenquelle_Peg2.1!$W$3,IF(AND(Q35="außen",R35="verschraubt"),Datenquelle_Peg2.1!$W$2,""))</f>
        <v/>
      </c>
      <c r="CR35" s="312" t="str">
        <f t="shared" si="11"/>
        <v/>
      </c>
      <c r="CS35" s="312" t="str">
        <f t="shared" si="12"/>
        <v/>
      </c>
      <c r="CT35" s="312" t="str">
        <f t="shared" si="13"/>
        <v/>
      </c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</row>
    <row r="36" spans="1:155" s="48" customFormat="1" ht="30" customHeight="1" x14ac:dyDescent="0.2">
      <c r="A36" s="159" t="str">
        <f t="shared" si="21"/>
        <v/>
      </c>
      <c r="B36" s="72"/>
      <c r="C36" s="72"/>
      <c r="D36" s="64"/>
      <c r="E36" s="339"/>
      <c r="F36" s="340"/>
      <c r="G36" s="343"/>
      <c r="H36" s="343"/>
      <c r="I36" s="344"/>
      <c r="J36" s="345"/>
      <c r="K36" s="346"/>
      <c r="L36" s="229"/>
      <c r="M36" s="228"/>
      <c r="N36" s="65"/>
      <c r="O36" s="65"/>
      <c r="P36" s="67"/>
      <c r="Q36" s="62"/>
      <c r="R36" s="68"/>
      <c r="S36" s="63"/>
      <c r="T36" s="63"/>
      <c r="U36" s="337"/>
      <c r="V36" s="63"/>
      <c r="W36" s="123"/>
      <c r="X36" s="69"/>
      <c r="Y36" s="81"/>
      <c r="Z36" s="152"/>
      <c r="AA36" s="146"/>
      <c r="AB36" s="153"/>
      <c r="AC36" s="154"/>
      <c r="AD36" s="152"/>
      <c r="AE36" s="152"/>
      <c r="AF36" s="155"/>
      <c r="AG36" s="156"/>
      <c r="AH36" s="155"/>
      <c r="AI36" s="317" t="str">
        <f t="shared" si="6"/>
        <v/>
      </c>
      <c r="AJ36" s="317" t="str">
        <f t="shared" si="7"/>
        <v/>
      </c>
      <c r="AK36" s="328" t="e">
        <f>IF(AR36=".OS",VLOOKUP($AT36,'Pull-Downs_Zyl'!M:N,2,FALSE),VLOOKUP($AT36,'Pull-Downs_Zyl'!K:L,2,FALSE))</f>
        <v>#N/A</v>
      </c>
      <c r="AL36" s="318" t="str">
        <f t="shared" si="14"/>
        <v/>
      </c>
      <c r="AM36" s="158" t="e">
        <f>VLOOKUP($AT36,'Pull-Downs_Zyl'!$K$5:$O$525,3,FALSE)</f>
        <v>#N/A</v>
      </c>
      <c r="AN36" s="151" t="str">
        <f t="shared" si="0"/>
        <v/>
      </c>
      <c r="AO36" s="151" t="str">
        <f t="shared" si="1"/>
        <v/>
      </c>
      <c r="AP36" s="151" t="str">
        <f t="shared" si="2"/>
        <v/>
      </c>
      <c r="AQ36" s="151" t="str">
        <f t="shared" si="3"/>
        <v/>
      </c>
      <c r="AR36" s="207" t="str">
        <f t="shared" si="8"/>
        <v/>
      </c>
      <c r="AS36" s="157" t="s">
        <v>95</v>
      </c>
      <c r="AT36" s="158" t="str">
        <f>IF(V36="Zubehör/Ersatzteile",VLOOKUP(W36,'Pull-Downs_Zyl'!$K$518:$O$525,3,FALSE),CONCATENATE(AN36,AO36,AP36,AQ36,AR36))</f>
        <v/>
      </c>
      <c r="AW36" s="70" t="str">
        <f t="shared" si="4"/>
        <v/>
      </c>
      <c r="BD36" s="70" t="str">
        <f t="shared" si="5"/>
        <v/>
      </c>
      <c r="BE36" s="48" t="s">
        <v>109</v>
      </c>
      <c r="BF36" s="48">
        <v>9</v>
      </c>
      <c r="BG36" s="48" t="s">
        <v>83</v>
      </c>
      <c r="BH36" s="48" t="str">
        <f t="shared" si="17"/>
        <v>58-629Glas (Aufpreis)</v>
      </c>
      <c r="BI36" s="48" t="s">
        <v>190</v>
      </c>
      <c r="BK36" s="70" t="e">
        <f>IF(AND(#REF!="ja",M36=9,E36="PegaSys Office eVAYO"),CONCATENATE(L36,#REF!,M36,F36),IF(AND(#REF!="ja",M36=9,E36="PegaSys Office"),CONCATENATE(L36,#REF!,M36,F36),""))</f>
        <v>#REF!</v>
      </c>
      <c r="BL36" s="37" t="s">
        <v>191</v>
      </c>
      <c r="BM36" s="75" t="s">
        <v>85</v>
      </c>
      <c r="BN36" s="48">
        <v>9</v>
      </c>
      <c r="BO36" s="37" t="s">
        <v>140</v>
      </c>
      <c r="BP36" s="48" t="str">
        <f t="shared" si="20"/>
        <v>94-98ja9Edelstahl</v>
      </c>
      <c r="BQ36" s="48" t="s">
        <v>192</v>
      </c>
      <c r="BT36" s="385"/>
      <c r="BV36" s="384"/>
      <c r="BX36" s="48" t="e">
        <f>IF(MID($I12,1,6)="Office",A_4,A_2)</f>
        <v>#VALUE!</v>
      </c>
      <c r="CB36" s="312"/>
      <c r="CC36" s="312"/>
      <c r="CD36" s="312"/>
      <c r="CE36" s="312" t="str">
        <f>IF(E36="PegaSys 2.1",Datenquelle_Peg2.1!$A$2,"")</f>
        <v/>
      </c>
      <c r="CF36" s="312" t="str">
        <f t="shared" si="9"/>
        <v/>
      </c>
      <c r="CG36" s="312" t="str">
        <f t="shared" si="10"/>
        <v/>
      </c>
      <c r="CH36" s="312" t="str">
        <f>IF(OR(S36="Rosetten",S36="Ovalrosetten"),Datenquelle_Peg2.1!$E$2,IF(OR(S36="Langschild",S36="Langschild schmal"),Datenquelle_Peg2.1!$E$3,IF(S36="Kurzschild",Datenquelle_Peg2.1!$E$4,IF(S36="Scandinavian Oval",Datenquelle_Peg2.1!$E$6,""))))</f>
        <v/>
      </c>
      <c r="CI36" s="312" t="str">
        <f>IF(T36=182,Datenquelle_Peg2.1!$G$2,IF(T36=192,Datenquelle_Peg2.1!$G$3,IF(T36=282,Datenquelle_Peg2.1!$G$4,IF(T36=292,Datenquelle_Peg2.1!$G$5,IF(T36=1182,Datenquelle_Peg2.1!$G$6,"")))))</f>
        <v/>
      </c>
      <c r="CJ36" s="312" t="str">
        <f>IF(G36="links",Datenquelle_Peg2.1!$I$2,IF(G36="rechts",Datenquelle_Peg2.1!$I$3,""))</f>
        <v/>
      </c>
      <c r="CK36" s="312" t="str">
        <f>IF(M36=7,Datenquelle_Peg2.1!$K$2,IF(M36=8,Datenquelle_Peg2.1!$K$3,IF(M36=8.5,Datenquelle_Peg2.1!$K$4,IF(M36=9,Datenquelle_Peg2.1!$K$5,IF(M36="F9 (FS)",Datenquelle_Peg2.1!$K$6,IF(M36=10,Datenquelle_Peg2.1!$K$7,""))))))</f>
        <v/>
      </c>
      <c r="CL36" s="312" t="str">
        <f>IF(L36="37-46 mm",Datenquelle_Peg2.1!$M$2,IF(L36="47-56 mm",Datenquelle_Peg2.1!$M$3,IF(L36="57-66 mm",Datenquelle_Peg2.1!$M$4,IF(L36="67-76 mm",Datenquelle_Peg2.1!$M$5,IF(L36="77-86 mm",Datenquelle_Peg2.1!$M$6,IF(L36="87-96 mm",Datenquelle_Peg2.1!$M$7,IF(L36="97-106 mm",Datenquelle_Peg2.1!$M$8,IF(L36="107-116 mm",Datenquelle_Peg2.1!$M$9,IF(L36="117-126 mm",Datenquelle_Peg2.1!$M$10,IF(L36="127-136 mm",Datenquelle_Peg2.1!$M$11,IF(L36="137-146 mm",Datenquelle_Peg2.1!$M$12,IF(L36="147-156 mm",Datenquelle_Peg2.1!$M$13,IF(L36="156-160 mm",Datenquelle_Peg2.1!$M$14,"")))))))))))))</f>
        <v/>
      </c>
      <c r="CM36" s="312" t="str">
        <f>IF(N36="Profilzyl. PZ",Datenquelle_Peg2.1!$O$3,IF(N36="Blind",Datenquelle_Peg2.1!$O$2,IF(N36="Zylinderabdeckung",Datenquelle_Peg2.1!$O$4,IF(N36="Scandinavian Oval",Datenquelle_Peg2.1!$O$5,""))))</f>
        <v/>
      </c>
      <c r="CN36" s="312" t="str">
        <f>IF(P36="PZ 70",Datenquelle_Peg2.1!$Q$3,IF(P36="PZ 72",Datenquelle_Peg2.1!$Q$4,IF(P36="PZ 78",Datenquelle_Peg2.1!$Q$5,IF(P36="PZ 85",Datenquelle_Peg2.1!$Q$6,IF(P36="PZ 88",Datenquelle_Peg2.1!$Q$7,IF(P36="PZ 92",Datenquelle_Peg2.1!$Q$8,IF(P36="00",Datenquelle_Peg2.1!$Q$2,IF(P36="SO 105",Datenquelle_Peg2.1!$Q$9,""))))))))</f>
        <v/>
      </c>
      <c r="CO36" s="312" t="str">
        <f>IF(O36="Profilzyl. PZ",Datenquelle_Peg2.1!$S$3,IF(O36="Blind",Datenquelle_Peg2.1!$S$2,IF(O36="Scandinavian Oval",Datenquelle_Peg2.1!$S$4,"")))</f>
        <v/>
      </c>
      <c r="CP36" s="312" t="str">
        <f t="shared" si="15"/>
        <v/>
      </c>
      <c r="CQ36" s="312" t="str">
        <f>IF(AND(Q36="außen",R36="einrastend"),Datenquelle_Peg2.1!$W$3,IF(AND(Q36="außen",R36="verschraubt"),Datenquelle_Peg2.1!$W$2,""))</f>
        <v/>
      </c>
      <c r="CR36" s="312" t="str">
        <f t="shared" si="11"/>
        <v/>
      </c>
      <c r="CS36" s="312" t="str">
        <f t="shared" si="12"/>
        <v/>
      </c>
      <c r="CT36" s="312" t="str">
        <f t="shared" si="13"/>
        <v/>
      </c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</row>
    <row r="37" spans="1:155" s="48" customFormat="1" ht="30" customHeight="1" x14ac:dyDescent="0.2">
      <c r="A37" s="159" t="str">
        <f t="shared" si="21"/>
        <v/>
      </c>
      <c r="B37" s="72"/>
      <c r="C37" s="72"/>
      <c r="D37" s="73"/>
      <c r="E37" s="339"/>
      <c r="F37" s="340"/>
      <c r="G37" s="343"/>
      <c r="H37" s="343"/>
      <c r="I37" s="344"/>
      <c r="J37" s="345"/>
      <c r="K37" s="346"/>
      <c r="L37" s="229"/>
      <c r="M37" s="228"/>
      <c r="N37" s="65"/>
      <c r="O37" s="65"/>
      <c r="P37" s="67"/>
      <c r="Q37" s="62"/>
      <c r="R37" s="68"/>
      <c r="S37" s="63"/>
      <c r="T37" s="63"/>
      <c r="U37" s="337"/>
      <c r="V37" s="63"/>
      <c r="W37" s="123"/>
      <c r="X37" s="69"/>
      <c r="Y37" s="81"/>
      <c r="Z37" s="152"/>
      <c r="AA37" s="146"/>
      <c r="AB37" s="153"/>
      <c r="AC37" s="154"/>
      <c r="AD37" s="152"/>
      <c r="AE37" s="152"/>
      <c r="AF37" s="155"/>
      <c r="AG37" s="156"/>
      <c r="AH37" s="155"/>
      <c r="AI37" s="317" t="str">
        <f t="shared" si="6"/>
        <v/>
      </c>
      <c r="AJ37" s="317" t="str">
        <f t="shared" si="7"/>
        <v/>
      </c>
      <c r="AK37" s="328" t="e">
        <f>IF(AR37=".OS",VLOOKUP($AT37,'Pull-Downs_Zyl'!M:N,2,FALSE),VLOOKUP($AT37,'Pull-Downs_Zyl'!K:L,2,FALSE))</f>
        <v>#N/A</v>
      </c>
      <c r="AL37" s="318" t="str">
        <f t="shared" si="14"/>
        <v/>
      </c>
      <c r="AM37" s="158" t="e">
        <f>VLOOKUP($AT37,'Pull-Downs_Zyl'!$K$5:$O$525,3,FALSE)</f>
        <v>#N/A</v>
      </c>
      <c r="AN37" s="151" t="str">
        <f t="shared" si="0"/>
        <v/>
      </c>
      <c r="AO37" s="151" t="str">
        <f t="shared" si="1"/>
        <v/>
      </c>
      <c r="AP37" s="151" t="str">
        <f t="shared" si="2"/>
        <v/>
      </c>
      <c r="AQ37" s="151" t="str">
        <f t="shared" si="3"/>
        <v/>
      </c>
      <c r="AR37" s="207" t="str">
        <f t="shared" si="8"/>
        <v/>
      </c>
      <c r="AS37" s="157" t="s">
        <v>95</v>
      </c>
      <c r="AT37" s="158" t="str">
        <f>IF(V37="Zubehör/Ersatzteile",VLOOKUP(W37,'Pull-Downs_Zyl'!$K$518:$O$525,3,FALSE),CONCATENATE(AN37,AO37,AP37,AQ37,AR37))</f>
        <v/>
      </c>
      <c r="AW37" s="70" t="str">
        <f t="shared" si="4"/>
        <v/>
      </c>
      <c r="BD37" s="70" t="str">
        <f t="shared" si="5"/>
        <v/>
      </c>
      <c r="BE37" s="48" t="s">
        <v>109</v>
      </c>
      <c r="BF37" s="48">
        <v>10</v>
      </c>
      <c r="BG37" s="48" t="s">
        <v>83</v>
      </c>
      <c r="BH37" s="48" t="str">
        <f t="shared" si="17"/>
        <v>58-6210Glas (Aufpreis)</v>
      </c>
      <c r="BI37" s="48" t="s">
        <v>193</v>
      </c>
      <c r="BK37" s="70" t="e">
        <f>IF(AND(#REF!="ja",M37=9,E37="PegaSys Office eVAYO"),CONCATENATE(L37,#REF!,M37,F37),IF(AND(#REF!="ja",M37=9,E37="PegaSys Office"),CONCATENATE(L37,#REF!,M37,F37),""))</f>
        <v>#REF!</v>
      </c>
      <c r="BL37" s="37" t="s">
        <v>194</v>
      </c>
      <c r="BM37" s="75" t="s">
        <v>85</v>
      </c>
      <c r="BN37" s="48">
        <v>9</v>
      </c>
      <c r="BO37" s="37" t="s">
        <v>140</v>
      </c>
      <c r="BP37" s="48" t="str">
        <f t="shared" si="20"/>
        <v>99-103ja9Edelstahl</v>
      </c>
      <c r="BQ37" s="48" t="s">
        <v>195</v>
      </c>
      <c r="BV37" s="384" t="s">
        <v>196</v>
      </c>
      <c r="BW37" s="80"/>
      <c r="BX37" s="48" t="s">
        <v>189</v>
      </c>
      <c r="CB37" s="312"/>
      <c r="CC37" s="312"/>
      <c r="CD37" s="312"/>
      <c r="CE37" s="312" t="str">
        <f>IF(E37="PegaSys 2.1",Datenquelle_Peg2.1!$A$2,"")</f>
        <v/>
      </c>
      <c r="CF37" s="312" t="str">
        <f t="shared" si="9"/>
        <v/>
      </c>
      <c r="CG37" s="312" t="str">
        <f t="shared" si="10"/>
        <v/>
      </c>
      <c r="CH37" s="312" t="str">
        <f>IF(OR(S37="Rosetten",S37="Ovalrosetten"),Datenquelle_Peg2.1!$E$2,IF(OR(S37="Langschild",S37="Langschild schmal"),Datenquelle_Peg2.1!$E$3,IF(S37="Kurzschild",Datenquelle_Peg2.1!$E$4,IF(S37="Scandinavian Oval",Datenquelle_Peg2.1!$E$6,""))))</f>
        <v/>
      </c>
      <c r="CI37" s="312" t="str">
        <f>IF(T37=182,Datenquelle_Peg2.1!$G$2,IF(T37=192,Datenquelle_Peg2.1!$G$3,IF(T37=282,Datenquelle_Peg2.1!$G$4,IF(T37=292,Datenquelle_Peg2.1!$G$5,IF(T37=1182,Datenquelle_Peg2.1!$G$6,"")))))</f>
        <v/>
      </c>
      <c r="CJ37" s="312" t="str">
        <f>IF(G37="links",Datenquelle_Peg2.1!$I$2,IF(G37="rechts",Datenquelle_Peg2.1!$I$3,""))</f>
        <v/>
      </c>
      <c r="CK37" s="312" t="str">
        <f>IF(M37=7,Datenquelle_Peg2.1!$K$2,IF(M37=8,Datenquelle_Peg2.1!$K$3,IF(M37=8.5,Datenquelle_Peg2.1!$K$4,IF(M37=9,Datenquelle_Peg2.1!$K$5,IF(M37="F9 (FS)",Datenquelle_Peg2.1!$K$6,IF(M37=10,Datenquelle_Peg2.1!$K$7,""))))))</f>
        <v/>
      </c>
      <c r="CL37" s="312" t="str">
        <f>IF(L37="37-46 mm",Datenquelle_Peg2.1!$M$2,IF(L37="47-56 mm",Datenquelle_Peg2.1!$M$3,IF(L37="57-66 mm",Datenquelle_Peg2.1!$M$4,IF(L37="67-76 mm",Datenquelle_Peg2.1!$M$5,IF(L37="77-86 mm",Datenquelle_Peg2.1!$M$6,IF(L37="87-96 mm",Datenquelle_Peg2.1!$M$7,IF(L37="97-106 mm",Datenquelle_Peg2.1!$M$8,IF(L37="107-116 mm",Datenquelle_Peg2.1!$M$9,IF(L37="117-126 mm",Datenquelle_Peg2.1!$M$10,IF(L37="127-136 mm",Datenquelle_Peg2.1!$M$11,IF(L37="137-146 mm",Datenquelle_Peg2.1!$M$12,IF(L37="147-156 mm",Datenquelle_Peg2.1!$M$13,IF(L37="156-160 mm",Datenquelle_Peg2.1!$M$14,"")))))))))))))</f>
        <v/>
      </c>
      <c r="CM37" s="312" t="str">
        <f>IF(N37="Profilzyl. PZ",Datenquelle_Peg2.1!$O$3,IF(N37="Blind",Datenquelle_Peg2.1!$O$2,IF(N37="Zylinderabdeckung",Datenquelle_Peg2.1!$O$4,IF(N37="Scandinavian Oval",Datenquelle_Peg2.1!$O$5,""))))</f>
        <v/>
      </c>
      <c r="CN37" s="312" t="str">
        <f>IF(P37="PZ 70",Datenquelle_Peg2.1!$Q$3,IF(P37="PZ 72",Datenquelle_Peg2.1!$Q$4,IF(P37="PZ 78",Datenquelle_Peg2.1!$Q$5,IF(P37="PZ 85",Datenquelle_Peg2.1!$Q$6,IF(P37="PZ 88",Datenquelle_Peg2.1!$Q$7,IF(P37="PZ 92",Datenquelle_Peg2.1!$Q$8,IF(P37="00",Datenquelle_Peg2.1!$Q$2,IF(P37="SO 105",Datenquelle_Peg2.1!$Q$9,""))))))))</f>
        <v/>
      </c>
      <c r="CO37" s="312" t="str">
        <f>IF(O37="Profilzyl. PZ",Datenquelle_Peg2.1!$S$3,IF(O37="Blind",Datenquelle_Peg2.1!$S$2,IF(O37="Scandinavian Oval",Datenquelle_Peg2.1!$S$4,"")))</f>
        <v/>
      </c>
      <c r="CP37" s="312" t="str">
        <f t="shared" si="15"/>
        <v/>
      </c>
      <c r="CQ37" s="312" t="str">
        <f>IF(AND(Q37="außen",R37="einrastend"),Datenquelle_Peg2.1!$W$3,IF(AND(Q37="außen",R37="verschraubt"),Datenquelle_Peg2.1!$W$2,""))</f>
        <v/>
      </c>
      <c r="CR37" s="312" t="str">
        <f t="shared" si="11"/>
        <v/>
      </c>
      <c r="CS37" s="312" t="str">
        <f t="shared" si="12"/>
        <v/>
      </c>
      <c r="CT37" s="312" t="str">
        <f t="shared" si="13"/>
        <v/>
      </c>
      <c r="CU37" s="312"/>
      <c r="CV37" s="312"/>
      <c r="CW37" s="312"/>
      <c r="CX37" s="312"/>
      <c r="CY37" s="312"/>
      <c r="CZ37" s="312"/>
      <c r="DA37" s="312"/>
      <c r="DB37" s="312"/>
      <c r="DC37" s="312"/>
      <c r="DD37" s="312"/>
      <c r="DE37" s="312"/>
      <c r="DF37" s="312"/>
      <c r="DG37" s="312"/>
      <c r="DH37" s="312"/>
      <c r="DI37" s="312"/>
      <c r="DJ37" s="312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</row>
    <row r="38" spans="1:155" s="48" customFormat="1" ht="30" customHeight="1" x14ac:dyDescent="0.2">
      <c r="A38" s="159" t="str">
        <f t="shared" si="21"/>
        <v/>
      </c>
      <c r="B38" s="72"/>
      <c r="C38" s="72"/>
      <c r="D38" s="64"/>
      <c r="E38" s="339"/>
      <c r="F38" s="340"/>
      <c r="G38" s="343"/>
      <c r="H38" s="343"/>
      <c r="I38" s="344"/>
      <c r="J38" s="345"/>
      <c r="K38" s="346"/>
      <c r="L38" s="229"/>
      <c r="M38" s="228"/>
      <c r="N38" s="65"/>
      <c r="O38" s="65"/>
      <c r="P38" s="67"/>
      <c r="Q38" s="62"/>
      <c r="R38" s="68"/>
      <c r="S38" s="63"/>
      <c r="T38" s="63"/>
      <c r="U38" s="337"/>
      <c r="V38" s="63"/>
      <c r="W38" s="123"/>
      <c r="X38" s="69"/>
      <c r="Y38" s="81"/>
      <c r="Z38" s="152"/>
      <c r="AA38" s="146"/>
      <c r="AB38" s="153"/>
      <c r="AC38" s="154"/>
      <c r="AD38" s="152"/>
      <c r="AE38" s="152"/>
      <c r="AF38" s="155"/>
      <c r="AG38" s="156"/>
      <c r="AH38" s="155"/>
      <c r="AI38" s="317" t="str">
        <f t="shared" si="6"/>
        <v/>
      </c>
      <c r="AJ38" s="317" t="str">
        <f t="shared" si="7"/>
        <v/>
      </c>
      <c r="AK38" s="328" t="e">
        <f>IF(AR38=".OS",VLOOKUP($AT38,'Pull-Downs_Zyl'!M:N,2,FALSE),VLOOKUP($AT38,'Pull-Downs_Zyl'!K:L,2,FALSE))</f>
        <v>#N/A</v>
      </c>
      <c r="AL38" s="318" t="str">
        <f t="shared" si="14"/>
        <v/>
      </c>
      <c r="AM38" s="158" t="e">
        <f>VLOOKUP($AT38,'Pull-Downs_Zyl'!$K$5:$O$525,3,FALSE)</f>
        <v>#N/A</v>
      </c>
      <c r="AN38" s="151" t="str">
        <f t="shared" si="0"/>
        <v/>
      </c>
      <c r="AO38" s="151" t="str">
        <f t="shared" si="1"/>
        <v/>
      </c>
      <c r="AP38" s="151" t="str">
        <f t="shared" si="2"/>
        <v/>
      </c>
      <c r="AQ38" s="151" t="str">
        <f t="shared" si="3"/>
        <v/>
      </c>
      <c r="AR38" s="207" t="str">
        <f t="shared" si="8"/>
        <v/>
      </c>
      <c r="AS38" s="157" t="s">
        <v>95</v>
      </c>
      <c r="AT38" s="158" t="str">
        <f>IF(V38="Zubehör/Ersatzteile",VLOOKUP(W38,'Pull-Downs_Zyl'!$K$518:$O$525,3,FALSE),CONCATENATE(AN38,AO38,AP38,AQ38,AR38))</f>
        <v/>
      </c>
      <c r="AW38" s="70" t="str">
        <f t="shared" si="4"/>
        <v/>
      </c>
      <c r="BD38" s="70" t="str">
        <f t="shared" si="5"/>
        <v/>
      </c>
      <c r="BE38" s="48" t="s">
        <v>112</v>
      </c>
      <c r="BF38" s="48">
        <v>7</v>
      </c>
      <c r="BG38" s="48" t="s">
        <v>83</v>
      </c>
      <c r="BH38" s="48" t="str">
        <f t="shared" si="17"/>
        <v>63-677Glas (Aufpreis)</v>
      </c>
      <c r="BI38" s="48" t="s">
        <v>197</v>
      </c>
      <c r="BK38" s="70" t="e">
        <f>IF(AND(#REF!="ja",M38=9,E38="PegaSys Office eVAYO"),CONCATENATE(L38,#REF!,M38,F38),IF(AND(#REF!="ja",M38=9,E38="PegaSys Office"),CONCATENATE(L38,#REF!,M38,F38),""))</f>
        <v>#REF!</v>
      </c>
      <c r="BV38" s="384"/>
      <c r="CB38" s="312"/>
      <c r="CC38" s="312"/>
      <c r="CD38" s="312"/>
      <c r="CE38" s="312" t="str">
        <f>IF(E38="PegaSys 2.1",Datenquelle_Peg2.1!$A$2,"")</f>
        <v/>
      </c>
      <c r="CF38" s="312" t="str">
        <f t="shared" si="9"/>
        <v/>
      </c>
      <c r="CG38" s="312" t="str">
        <f t="shared" si="10"/>
        <v/>
      </c>
      <c r="CH38" s="312" t="str">
        <f>IF(OR(S38="Rosetten",S38="Ovalrosetten"),Datenquelle_Peg2.1!$E$2,IF(OR(S38="Langschild",S38="Langschild schmal"),Datenquelle_Peg2.1!$E$3,IF(S38="Kurzschild",Datenquelle_Peg2.1!$E$4,IF(S38="Scandinavian Oval",Datenquelle_Peg2.1!$E$6,""))))</f>
        <v/>
      </c>
      <c r="CI38" s="312" t="str">
        <f>IF(T38=182,Datenquelle_Peg2.1!$G$2,IF(T38=192,Datenquelle_Peg2.1!$G$3,IF(T38=282,Datenquelle_Peg2.1!$G$4,IF(T38=292,Datenquelle_Peg2.1!$G$5,IF(T38=1182,Datenquelle_Peg2.1!$G$6,"")))))</f>
        <v/>
      </c>
      <c r="CJ38" s="312" t="str">
        <f>IF(G38="links",Datenquelle_Peg2.1!$I$2,IF(G38="rechts",Datenquelle_Peg2.1!$I$3,""))</f>
        <v/>
      </c>
      <c r="CK38" s="312" t="str">
        <f>IF(M38=7,Datenquelle_Peg2.1!$K$2,IF(M38=8,Datenquelle_Peg2.1!$K$3,IF(M38=8.5,Datenquelle_Peg2.1!$K$4,IF(M38=9,Datenquelle_Peg2.1!$K$5,IF(M38="F9 (FS)",Datenquelle_Peg2.1!$K$6,IF(M38=10,Datenquelle_Peg2.1!$K$7,""))))))</f>
        <v/>
      </c>
      <c r="CL38" s="312" t="str">
        <f>IF(L38="37-46 mm",Datenquelle_Peg2.1!$M$2,IF(L38="47-56 mm",Datenquelle_Peg2.1!$M$3,IF(L38="57-66 mm",Datenquelle_Peg2.1!$M$4,IF(L38="67-76 mm",Datenquelle_Peg2.1!$M$5,IF(L38="77-86 mm",Datenquelle_Peg2.1!$M$6,IF(L38="87-96 mm",Datenquelle_Peg2.1!$M$7,IF(L38="97-106 mm",Datenquelle_Peg2.1!$M$8,IF(L38="107-116 mm",Datenquelle_Peg2.1!$M$9,IF(L38="117-126 mm",Datenquelle_Peg2.1!$M$10,IF(L38="127-136 mm",Datenquelle_Peg2.1!$M$11,IF(L38="137-146 mm",Datenquelle_Peg2.1!$M$12,IF(L38="147-156 mm",Datenquelle_Peg2.1!$M$13,IF(L38="156-160 mm",Datenquelle_Peg2.1!$M$14,"")))))))))))))</f>
        <v/>
      </c>
      <c r="CM38" s="312" t="str">
        <f>IF(N38="Profilzyl. PZ",Datenquelle_Peg2.1!$O$3,IF(N38="Blind",Datenquelle_Peg2.1!$O$2,IF(N38="Zylinderabdeckung",Datenquelle_Peg2.1!$O$4,IF(N38="Scandinavian Oval",Datenquelle_Peg2.1!$O$5,""))))</f>
        <v/>
      </c>
      <c r="CN38" s="312" t="str">
        <f>IF(P38="PZ 70",Datenquelle_Peg2.1!$Q$3,IF(P38="PZ 72",Datenquelle_Peg2.1!$Q$4,IF(P38="PZ 78",Datenquelle_Peg2.1!$Q$5,IF(P38="PZ 85",Datenquelle_Peg2.1!$Q$6,IF(P38="PZ 88",Datenquelle_Peg2.1!$Q$7,IF(P38="PZ 92",Datenquelle_Peg2.1!$Q$8,IF(P38="00",Datenquelle_Peg2.1!$Q$2,IF(P38="SO 105",Datenquelle_Peg2.1!$Q$9,""))))))))</f>
        <v/>
      </c>
      <c r="CO38" s="312" t="str">
        <f>IF(O38="Profilzyl. PZ",Datenquelle_Peg2.1!$S$3,IF(O38="Blind",Datenquelle_Peg2.1!$S$2,IF(O38="Scandinavian Oval",Datenquelle_Peg2.1!$S$4,"")))</f>
        <v/>
      </c>
      <c r="CP38" s="312" t="str">
        <f t="shared" si="15"/>
        <v/>
      </c>
      <c r="CQ38" s="312" t="str">
        <f>IF(AND(Q38="außen",R38="einrastend"),Datenquelle_Peg2.1!$W$3,IF(AND(Q38="außen",R38="verschraubt"),Datenquelle_Peg2.1!$W$2,""))</f>
        <v/>
      </c>
      <c r="CR38" s="312" t="str">
        <f t="shared" si="11"/>
        <v/>
      </c>
      <c r="CS38" s="312" t="str">
        <f t="shared" si="12"/>
        <v/>
      </c>
      <c r="CT38" s="312" t="str">
        <f t="shared" si="13"/>
        <v/>
      </c>
      <c r="CU38" s="312"/>
      <c r="CV38" s="312"/>
      <c r="CW38" s="312"/>
      <c r="CX38" s="312"/>
      <c r="CY38" s="312"/>
      <c r="CZ38" s="312"/>
      <c r="DA38" s="312"/>
      <c r="DB38" s="312"/>
      <c r="DC38" s="312"/>
      <c r="DD38" s="312"/>
      <c r="DE38" s="312"/>
      <c r="DF38" s="312"/>
      <c r="DG38" s="312"/>
      <c r="DH38" s="312"/>
      <c r="DI38" s="312"/>
      <c r="DJ38" s="312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</row>
    <row r="39" spans="1:155" s="48" customFormat="1" ht="30" customHeight="1" x14ac:dyDescent="0.2">
      <c r="A39" s="159" t="str">
        <f t="shared" si="21"/>
        <v/>
      </c>
      <c r="B39" s="72"/>
      <c r="C39" s="72"/>
      <c r="D39" s="73"/>
      <c r="E39" s="339"/>
      <c r="F39" s="340"/>
      <c r="G39" s="343"/>
      <c r="H39" s="343"/>
      <c r="I39" s="344"/>
      <c r="J39" s="345"/>
      <c r="K39" s="346"/>
      <c r="L39" s="229"/>
      <c r="M39" s="228"/>
      <c r="N39" s="65"/>
      <c r="O39" s="65"/>
      <c r="P39" s="67"/>
      <c r="Q39" s="62"/>
      <c r="R39" s="68"/>
      <c r="S39" s="63"/>
      <c r="T39" s="63"/>
      <c r="U39" s="337"/>
      <c r="V39" s="63"/>
      <c r="W39" s="123"/>
      <c r="X39" s="69"/>
      <c r="Y39" s="81"/>
      <c r="Z39" s="152"/>
      <c r="AA39" s="146"/>
      <c r="AB39" s="153"/>
      <c r="AC39" s="154"/>
      <c r="AD39" s="152"/>
      <c r="AE39" s="152"/>
      <c r="AF39" s="155"/>
      <c r="AG39" s="156"/>
      <c r="AH39" s="155"/>
      <c r="AI39" s="317" t="str">
        <f t="shared" si="6"/>
        <v/>
      </c>
      <c r="AJ39" s="317" t="str">
        <f t="shared" si="7"/>
        <v/>
      </c>
      <c r="AK39" s="328" t="e">
        <f>IF(AR39=".OS",VLOOKUP($AT39,'Pull-Downs_Zyl'!M:N,2,FALSE),VLOOKUP($AT39,'Pull-Downs_Zyl'!K:L,2,FALSE))</f>
        <v>#N/A</v>
      </c>
      <c r="AL39" s="318" t="str">
        <f t="shared" si="14"/>
        <v/>
      </c>
      <c r="AM39" s="158" t="e">
        <f>VLOOKUP($AT39,'Pull-Downs_Zyl'!$K$5:$O$525,3,FALSE)</f>
        <v>#N/A</v>
      </c>
      <c r="AN39" s="151" t="str">
        <f t="shared" si="0"/>
        <v/>
      </c>
      <c r="AO39" s="151" t="str">
        <f t="shared" si="1"/>
        <v/>
      </c>
      <c r="AP39" s="151" t="str">
        <f t="shared" si="2"/>
        <v/>
      </c>
      <c r="AQ39" s="151" t="str">
        <f t="shared" si="3"/>
        <v/>
      </c>
      <c r="AR39" s="207" t="str">
        <f t="shared" si="8"/>
        <v/>
      </c>
      <c r="AS39" s="157" t="s">
        <v>95</v>
      </c>
      <c r="AT39" s="158" t="str">
        <f>IF(V39="Zubehör/Ersatzteile",VLOOKUP(W39,'Pull-Downs_Zyl'!$K$518:$O$525,3,FALSE),CONCATENATE(AN39,AO39,AP39,AQ39,AR39))</f>
        <v/>
      </c>
      <c r="AW39" s="70" t="str">
        <f t="shared" si="4"/>
        <v/>
      </c>
      <c r="BD39" s="70" t="str">
        <f t="shared" si="5"/>
        <v/>
      </c>
      <c r="BE39" s="48" t="s">
        <v>112</v>
      </c>
      <c r="BF39" s="48">
        <v>8</v>
      </c>
      <c r="BG39" s="48" t="s">
        <v>83</v>
      </c>
      <c r="BH39" s="48" t="str">
        <f t="shared" si="17"/>
        <v>63-678Glas (Aufpreis)</v>
      </c>
      <c r="BI39" s="48" t="s">
        <v>198</v>
      </c>
      <c r="BK39" s="70" t="e">
        <f>IF(AND(#REF!="ja",M39=9,E39="PegaSys Office eVAYO"),CONCATENATE(L39,#REF!,M39,F39),IF(AND(#REF!="ja",M39=9,E39="PegaSys Office"),CONCATENATE(L39,#REF!,M39,F39),""))</f>
        <v>#REF!</v>
      </c>
      <c r="BV39" s="384" t="s">
        <v>199</v>
      </c>
      <c r="BW39" s="80"/>
      <c r="BX39" s="48" t="s">
        <v>200</v>
      </c>
      <c r="CB39" s="312"/>
      <c r="CC39" s="312"/>
      <c r="CD39" s="312"/>
      <c r="CE39" s="312" t="str">
        <f>IF(E39="PegaSys 2.1",Datenquelle_Peg2.1!$A$2,"")</f>
        <v/>
      </c>
      <c r="CF39" s="312" t="str">
        <f t="shared" si="9"/>
        <v/>
      </c>
      <c r="CG39" s="312" t="str">
        <f t="shared" si="10"/>
        <v/>
      </c>
      <c r="CH39" s="312" t="str">
        <f>IF(OR(S39="Rosetten",S39="Ovalrosetten"),Datenquelle_Peg2.1!$E$2,IF(OR(S39="Langschild",S39="Langschild schmal"),Datenquelle_Peg2.1!$E$3,IF(S39="Kurzschild",Datenquelle_Peg2.1!$E$4,IF(S39="Scandinavian Oval",Datenquelle_Peg2.1!$E$6,""))))</f>
        <v/>
      </c>
      <c r="CI39" s="312" t="str">
        <f>IF(T39=182,Datenquelle_Peg2.1!$G$2,IF(T39=192,Datenquelle_Peg2.1!$G$3,IF(T39=282,Datenquelle_Peg2.1!$G$4,IF(T39=292,Datenquelle_Peg2.1!$G$5,IF(T39=1182,Datenquelle_Peg2.1!$G$6,"")))))</f>
        <v/>
      </c>
      <c r="CJ39" s="312" t="str">
        <f>IF(G39="links",Datenquelle_Peg2.1!$I$2,IF(G39="rechts",Datenquelle_Peg2.1!$I$3,""))</f>
        <v/>
      </c>
      <c r="CK39" s="312" t="str">
        <f>IF(M39=7,Datenquelle_Peg2.1!$K$2,IF(M39=8,Datenquelle_Peg2.1!$K$3,IF(M39=8.5,Datenquelle_Peg2.1!$K$4,IF(M39=9,Datenquelle_Peg2.1!$K$5,IF(M39="F9 (FS)",Datenquelle_Peg2.1!$K$6,IF(M39=10,Datenquelle_Peg2.1!$K$7,""))))))</f>
        <v/>
      </c>
      <c r="CL39" s="312" t="str">
        <f>IF(L39="37-46 mm",Datenquelle_Peg2.1!$M$2,IF(L39="47-56 mm",Datenquelle_Peg2.1!$M$3,IF(L39="57-66 mm",Datenquelle_Peg2.1!$M$4,IF(L39="67-76 mm",Datenquelle_Peg2.1!$M$5,IF(L39="77-86 mm",Datenquelle_Peg2.1!$M$6,IF(L39="87-96 mm",Datenquelle_Peg2.1!$M$7,IF(L39="97-106 mm",Datenquelle_Peg2.1!$M$8,IF(L39="107-116 mm",Datenquelle_Peg2.1!$M$9,IF(L39="117-126 mm",Datenquelle_Peg2.1!$M$10,IF(L39="127-136 mm",Datenquelle_Peg2.1!$M$11,IF(L39="137-146 mm",Datenquelle_Peg2.1!$M$12,IF(L39="147-156 mm",Datenquelle_Peg2.1!$M$13,IF(L39="156-160 mm",Datenquelle_Peg2.1!$M$14,"")))))))))))))</f>
        <v/>
      </c>
      <c r="CM39" s="312" t="str">
        <f>IF(N39="Profilzyl. PZ",Datenquelle_Peg2.1!$O$3,IF(N39="Blind",Datenquelle_Peg2.1!$O$2,IF(N39="Zylinderabdeckung",Datenquelle_Peg2.1!$O$4,IF(N39="Scandinavian Oval",Datenquelle_Peg2.1!$O$5,""))))</f>
        <v/>
      </c>
      <c r="CN39" s="312" t="str">
        <f>IF(P39="PZ 70",Datenquelle_Peg2.1!$Q$3,IF(P39="PZ 72",Datenquelle_Peg2.1!$Q$4,IF(P39="PZ 78",Datenquelle_Peg2.1!$Q$5,IF(P39="PZ 85",Datenquelle_Peg2.1!$Q$6,IF(P39="PZ 88",Datenquelle_Peg2.1!$Q$7,IF(P39="PZ 92",Datenquelle_Peg2.1!$Q$8,IF(P39="00",Datenquelle_Peg2.1!$Q$2,IF(P39="SO 105",Datenquelle_Peg2.1!$Q$9,""))))))))</f>
        <v/>
      </c>
      <c r="CO39" s="312" t="str">
        <f>IF(O39="Profilzyl. PZ",Datenquelle_Peg2.1!$S$3,IF(O39="Blind",Datenquelle_Peg2.1!$S$2,IF(O39="Scandinavian Oval",Datenquelle_Peg2.1!$S$4,"")))</f>
        <v/>
      </c>
      <c r="CP39" s="312" t="str">
        <f t="shared" si="15"/>
        <v/>
      </c>
      <c r="CQ39" s="312" t="str">
        <f>IF(AND(Q39="außen",R39="einrastend"),Datenquelle_Peg2.1!$W$3,IF(AND(Q39="außen",R39="verschraubt"),Datenquelle_Peg2.1!$W$2,""))</f>
        <v/>
      </c>
      <c r="CR39" s="312" t="str">
        <f t="shared" si="11"/>
        <v/>
      </c>
      <c r="CS39" s="312" t="str">
        <f t="shared" si="12"/>
        <v/>
      </c>
      <c r="CT39" s="312" t="str">
        <f t="shared" si="13"/>
        <v/>
      </c>
      <c r="CU39" s="312"/>
      <c r="CV39" s="312"/>
      <c r="CW39" s="312"/>
      <c r="CX39" s="312"/>
      <c r="CY39" s="312"/>
      <c r="CZ39" s="312"/>
      <c r="DA39" s="312"/>
      <c r="DB39" s="312"/>
      <c r="DC39" s="312"/>
      <c r="DD39" s="312"/>
      <c r="DE39" s="312"/>
      <c r="DF39" s="312"/>
      <c r="DG39" s="312"/>
      <c r="DH39" s="312"/>
      <c r="DI39" s="312"/>
      <c r="DJ39" s="312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</row>
    <row r="40" spans="1:155" s="48" customFormat="1" ht="30" customHeight="1" x14ac:dyDescent="0.2">
      <c r="A40" s="159" t="str">
        <f t="shared" si="21"/>
        <v/>
      </c>
      <c r="B40" s="72"/>
      <c r="C40" s="72"/>
      <c r="D40" s="73"/>
      <c r="E40" s="339"/>
      <c r="F40" s="340"/>
      <c r="G40" s="343"/>
      <c r="H40" s="343"/>
      <c r="I40" s="344"/>
      <c r="J40" s="345"/>
      <c r="K40" s="346"/>
      <c r="L40" s="229"/>
      <c r="M40" s="228"/>
      <c r="N40" s="65"/>
      <c r="O40" s="65"/>
      <c r="P40" s="67"/>
      <c r="Q40" s="62"/>
      <c r="R40" s="68"/>
      <c r="S40" s="63"/>
      <c r="T40" s="63"/>
      <c r="U40" s="337"/>
      <c r="V40" s="63"/>
      <c r="W40" s="123"/>
      <c r="X40" s="69"/>
      <c r="Y40" s="81"/>
      <c r="Z40" s="152"/>
      <c r="AA40" s="146"/>
      <c r="AB40" s="153"/>
      <c r="AC40" s="154"/>
      <c r="AD40" s="152"/>
      <c r="AE40" s="152"/>
      <c r="AF40" s="155"/>
      <c r="AG40" s="156"/>
      <c r="AH40" s="155"/>
      <c r="AI40" s="317" t="str">
        <f t="shared" si="6"/>
        <v/>
      </c>
      <c r="AJ40" s="317" t="str">
        <f t="shared" si="7"/>
        <v/>
      </c>
      <c r="AK40" s="328" t="e">
        <f>IF(AR40=".OS",VLOOKUP($AT40,'Pull-Downs_Zyl'!M:N,2,FALSE),VLOOKUP($AT40,'Pull-Downs_Zyl'!K:L,2,FALSE))</f>
        <v>#N/A</v>
      </c>
      <c r="AL40" s="318" t="str">
        <f t="shared" si="14"/>
        <v/>
      </c>
      <c r="AM40" s="158" t="e">
        <f>VLOOKUP($AT40,'Pull-Downs_Zyl'!$K$5:$O$525,3,FALSE)</f>
        <v>#N/A</v>
      </c>
      <c r="AN40" s="151" t="str">
        <f t="shared" si="0"/>
        <v/>
      </c>
      <c r="AO40" s="151" t="str">
        <f t="shared" si="1"/>
        <v/>
      </c>
      <c r="AP40" s="151" t="str">
        <f t="shared" si="2"/>
        <v/>
      </c>
      <c r="AQ40" s="151" t="str">
        <f t="shared" si="3"/>
        <v/>
      </c>
      <c r="AR40" s="207" t="str">
        <f t="shared" si="8"/>
        <v/>
      </c>
      <c r="AS40" s="157" t="s">
        <v>95</v>
      </c>
      <c r="AT40" s="158" t="str">
        <f>IF(V40="Zubehör/Ersatzteile",VLOOKUP(W40,'Pull-Downs_Zyl'!$K$518:$O$525,3,FALSE),CONCATENATE(AN40,AO40,AP40,AQ40,AR40))</f>
        <v/>
      </c>
      <c r="AW40" s="70" t="str">
        <f t="shared" si="4"/>
        <v/>
      </c>
      <c r="BD40" s="70" t="str">
        <f t="shared" si="5"/>
        <v/>
      </c>
      <c r="BE40" s="48" t="s">
        <v>112</v>
      </c>
      <c r="BF40" s="48">
        <v>8.5</v>
      </c>
      <c r="BG40" s="48" t="s">
        <v>83</v>
      </c>
      <c r="BH40" s="48" t="str">
        <f t="shared" si="17"/>
        <v>63-678,5Glas (Aufpreis)</v>
      </c>
      <c r="BI40" s="48" t="s">
        <v>201</v>
      </c>
      <c r="BK40" s="70" t="e">
        <f>IF(AND(#REF!="ja",M40=9,E40="PegaSys Office eVAYO"),CONCATENATE(L40,#REF!,M40,F40),IF(AND(#REF!="ja",M40=9,E40="PegaSys Office"),CONCATENATE(L40,#REF!,M40,F40),""))</f>
        <v>#REF!</v>
      </c>
      <c r="BV40" s="384"/>
      <c r="CB40" s="312"/>
      <c r="CC40" s="312"/>
      <c r="CD40" s="312"/>
      <c r="CE40" s="312" t="str">
        <f>IF(E40="PegaSys 2.1",Datenquelle_Peg2.1!$A$2,"")</f>
        <v/>
      </c>
      <c r="CF40" s="312" t="str">
        <f t="shared" si="9"/>
        <v/>
      </c>
      <c r="CG40" s="312" t="str">
        <f t="shared" si="10"/>
        <v/>
      </c>
      <c r="CH40" s="312" t="str">
        <f>IF(OR(S40="Rosetten",S40="Ovalrosetten"),Datenquelle_Peg2.1!$E$2,IF(OR(S40="Langschild",S40="Langschild schmal"),Datenquelle_Peg2.1!$E$3,IF(S40="Kurzschild",Datenquelle_Peg2.1!$E$4,IF(S40="Scandinavian Oval",Datenquelle_Peg2.1!$E$6,""))))</f>
        <v/>
      </c>
      <c r="CI40" s="312" t="str">
        <f>IF(T40=182,Datenquelle_Peg2.1!$G$2,IF(T40=192,Datenquelle_Peg2.1!$G$3,IF(T40=282,Datenquelle_Peg2.1!$G$4,IF(T40=292,Datenquelle_Peg2.1!$G$5,IF(T40=1182,Datenquelle_Peg2.1!$G$6,"")))))</f>
        <v/>
      </c>
      <c r="CJ40" s="312" t="str">
        <f>IF(G40="links",Datenquelle_Peg2.1!$I$2,IF(G40="rechts",Datenquelle_Peg2.1!$I$3,""))</f>
        <v/>
      </c>
      <c r="CK40" s="312" t="str">
        <f>IF(M40=7,Datenquelle_Peg2.1!$K$2,IF(M40=8,Datenquelle_Peg2.1!$K$3,IF(M40=8.5,Datenquelle_Peg2.1!$K$4,IF(M40=9,Datenquelle_Peg2.1!$K$5,IF(M40="F9 (FS)",Datenquelle_Peg2.1!$K$6,IF(M40=10,Datenquelle_Peg2.1!$K$7,""))))))</f>
        <v/>
      </c>
      <c r="CL40" s="312" t="str">
        <f>IF(L40="37-46 mm",Datenquelle_Peg2.1!$M$2,IF(L40="47-56 mm",Datenquelle_Peg2.1!$M$3,IF(L40="57-66 mm",Datenquelle_Peg2.1!$M$4,IF(L40="67-76 mm",Datenquelle_Peg2.1!$M$5,IF(L40="77-86 mm",Datenquelle_Peg2.1!$M$6,IF(L40="87-96 mm",Datenquelle_Peg2.1!$M$7,IF(L40="97-106 mm",Datenquelle_Peg2.1!$M$8,IF(L40="107-116 mm",Datenquelle_Peg2.1!$M$9,IF(L40="117-126 mm",Datenquelle_Peg2.1!$M$10,IF(L40="127-136 mm",Datenquelle_Peg2.1!$M$11,IF(L40="137-146 mm",Datenquelle_Peg2.1!$M$12,IF(L40="147-156 mm",Datenquelle_Peg2.1!$M$13,IF(L40="156-160 mm",Datenquelle_Peg2.1!$M$14,"")))))))))))))</f>
        <v/>
      </c>
      <c r="CM40" s="312" t="str">
        <f>IF(N40="Profilzyl. PZ",Datenquelle_Peg2.1!$O$3,IF(N40="Blind",Datenquelle_Peg2.1!$O$2,IF(N40="Zylinderabdeckung",Datenquelle_Peg2.1!$O$4,IF(N40="Scandinavian Oval",Datenquelle_Peg2.1!$O$5,""))))</f>
        <v/>
      </c>
      <c r="CN40" s="312" t="str">
        <f>IF(P40="PZ 70",Datenquelle_Peg2.1!$Q$3,IF(P40="PZ 72",Datenquelle_Peg2.1!$Q$4,IF(P40="PZ 78",Datenquelle_Peg2.1!$Q$5,IF(P40="PZ 85",Datenquelle_Peg2.1!$Q$6,IF(P40="PZ 88",Datenquelle_Peg2.1!$Q$7,IF(P40="PZ 92",Datenquelle_Peg2.1!$Q$8,IF(P40="00",Datenquelle_Peg2.1!$Q$2,IF(P40="SO 105",Datenquelle_Peg2.1!$Q$9,""))))))))</f>
        <v/>
      </c>
      <c r="CO40" s="312" t="str">
        <f>IF(O40="Profilzyl. PZ",Datenquelle_Peg2.1!$S$3,IF(O40="Blind",Datenquelle_Peg2.1!$S$2,IF(O40="Scandinavian Oval",Datenquelle_Peg2.1!$S$4,"")))</f>
        <v/>
      </c>
      <c r="CP40" s="312" t="str">
        <f t="shared" si="15"/>
        <v/>
      </c>
      <c r="CQ40" s="312" t="str">
        <f>IF(AND(Q40="außen",R40="einrastend"),Datenquelle_Peg2.1!$W$3,IF(AND(Q40="außen",R40="verschraubt"),Datenquelle_Peg2.1!$W$2,""))</f>
        <v/>
      </c>
      <c r="CR40" s="312" t="str">
        <f t="shared" si="11"/>
        <v/>
      </c>
      <c r="CS40" s="312" t="str">
        <f t="shared" si="12"/>
        <v/>
      </c>
      <c r="CT40" s="312" t="str">
        <f t="shared" si="13"/>
        <v/>
      </c>
      <c r="CU40" s="312"/>
      <c r="CV40" s="312"/>
      <c r="CW40" s="312"/>
      <c r="CX40" s="312"/>
      <c r="CY40" s="312"/>
      <c r="CZ40" s="312"/>
      <c r="DA40" s="312"/>
      <c r="DB40" s="312"/>
      <c r="DC40" s="312"/>
      <c r="DD40" s="312"/>
      <c r="DE40" s="312"/>
      <c r="DF40" s="312"/>
      <c r="DG40" s="312"/>
      <c r="DH40" s="312"/>
      <c r="DI40" s="312"/>
      <c r="DJ40" s="312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</row>
    <row r="41" spans="1:155" s="48" customFormat="1" ht="30" customHeight="1" x14ac:dyDescent="0.2">
      <c r="A41" s="159" t="str">
        <f t="shared" si="21"/>
        <v/>
      </c>
      <c r="B41" s="72"/>
      <c r="C41" s="72"/>
      <c r="D41" s="73"/>
      <c r="E41" s="339"/>
      <c r="F41" s="340"/>
      <c r="G41" s="343"/>
      <c r="H41" s="343"/>
      <c r="I41" s="344"/>
      <c r="J41" s="345"/>
      <c r="K41" s="346"/>
      <c r="L41" s="229"/>
      <c r="M41" s="228"/>
      <c r="N41" s="65"/>
      <c r="O41" s="65"/>
      <c r="P41" s="67"/>
      <c r="Q41" s="62"/>
      <c r="R41" s="68"/>
      <c r="S41" s="63"/>
      <c r="T41" s="63"/>
      <c r="U41" s="337"/>
      <c r="V41" s="63"/>
      <c r="W41" s="123"/>
      <c r="X41" s="69"/>
      <c r="Y41" s="81"/>
      <c r="Z41" s="152"/>
      <c r="AA41" s="146"/>
      <c r="AB41" s="153"/>
      <c r="AC41" s="154"/>
      <c r="AD41" s="152"/>
      <c r="AE41" s="152"/>
      <c r="AF41" s="155"/>
      <c r="AG41" s="156"/>
      <c r="AH41" s="155"/>
      <c r="AI41" s="317" t="str">
        <f t="shared" si="6"/>
        <v/>
      </c>
      <c r="AJ41" s="317" t="str">
        <f t="shared" si="7"/>
        <v/>
      </c>
      <c r="AK41" s="328" t="e">
        <f>IF(AR41=".OS",VLOOKUP($AT41,'Pull-Downs_Zyl'!M:N,2,FALSE),VLOOKUP($AT41,'Pull-Downs_Zyl'!K:L,2,FALSE))</f>
        <v>#N/A</v>
      </c>
      <c r="AL41" s="318" t="str">
        <f t="shared" si="14"/>
        <v/>
      </c>
      <c r="AM41" s="158" t="e">
        <f>VLOOKUP($AT41,'Pull-Downs_Zyl'!$K$5:$O$525,3,FALSE)</f>
        <v>#N/A</v>
      </c>
      <c r="AN41" s="151" t="str">
        <f t="shared" si="0"/>
        <v/>
      </c>
      <c r="AO41" s="151" t="str">
        <f t="shared" si="1"/>
        <v/>
      </c>
      <c r="AP41" s="151" t="str">
        <f t="shared" si="2"/>
        <v/>
      </c>
      <c r="AQ41" s="151" t="str">
        <f t="shared" si="3"/>
        <v/>
      </c>
      <c r="AR41" s="207" t="str">
        <f t="shared" si="8"/>
        <v/>
      </c>
      <c r="AS41" s="157" t="s">
        <v>95</v>
      </c>
      <c r="AT41" s="158" t="str">
        <f>IF(V41="Zubehör/Ersatzteile",VLOOKUP(W41,'Pull-Downs_Zyl'!$K$518:$O$525,3,FALSE),CONCATENATE(AN41,AO41,AP41,AQ41,AR41))</f>
        <v/>
      </c>
      <c r="AW41" s="70" t="str">
        <f t="shared" si="4"/>
        <v/>
      </c>
      <c r="BD41" s="70" t="str">
        <f t="shared" si="5"/>
        <v/>
      </c>
      <c r="BE41" s="48" t="s">
        <v>112</v>
      </c>
      <c r="BF41" s="48">
        <v>9</v>
      </c>
      <c r="BG41" s="48" t="s">
        <v>83</v>
      </c>
      <c r="BH41" s="48" t="str">
        <f t="shared" si="17"/>
        <v>63-679Glas (Aufpreis)</v>
      </c>
      <c r="BI41" s="48" t="s">
        <v>202</v>
      </c>
      <c r="BK41" s="70" t="e">
        <f>IF(AND(#REF!="ja",M41=9,E41="PegaSys Office eVAYO"),CONCATENATE(L41,#REF!,M41,F41),IF(AND(#REF!="ja",M41=9,E41="PegaSys Office"),CONCATENATE(L41,#REF!,M41,F41),""))</f>
        <v>#REF!</v>
      </c>
      <c r="BV41" s="384" t="s">
        <v>203</v>
      </c>
      <c r="BW41" s="80"/>
      <c r="BX41" s="48" t="s">
        <v>166</v>
      </c>
      <c r="CB41" s="312"/>
      <c r="CC41" s="312"/>
      <c r="CD41" s="312"/>
      <c r="CE41" s="312" t="str">
        <f>IF(E41="PegaSys 2.1",Datenquelle_Peg2.1!$A$2,"")</f>
        <v/>
      </c>
      <c r="CF41" s="312" t="str">
        <f t="shared" si="9"/>
        <v/>
      </c>
      <c r="CG41" s="312" t="str">
        <f t="shared" si="10"/>
        <v/>
      </c>
      <c r="CH41" s="312" t="str">
        <f>IF(OR(S41="Rosetten",S41="Ovalrosetten"),Datenquelle_Peg2.1!$E$2,IF(OR(S41="Langschild",S41="Langschild schmal"),Datenquelle_Peg2.1!$E$3,IF(S41="Kurzschild",Datenquelle_Peg2.1!$E$4,IF(S41="Scandinavian Oval",Datenquelle_Peg2.1!$E$6,""))))</f>
        <v/>
      </c>
      <c r="CI41" s="312" t="str">
        <f>IF(T41=182,Datenquelle_Peg2.1!$G$2,IF(T41=192,Datenquelle_Peg2.1!$G$3,IF(T41=282,Datenquelle_Peg2.1!$G$4,IF(T41=292,Datenquelle_Peg2.1!$G$5,IF(T41=1182,Datenquelle_Peg2.1!$G$6,"")))))</f>
        <v/>
      </c>
      <c r="CJ41" s="312" t="str">
        <f>IF(G41="links",Datenquelle_Peg2.1!$I$2,IF(G41="rechts",Datenquelle_Peg2.1!$I$3,""))</f>
        <v/>
      </c>
      <c r="CK41" s="312" t="str">
        <f>IF(M41=7,Datenquelle_Peg2.1!$K$2,IF(M41=8,Datenquelle_Peg2.1!$K$3,IF(M41=8.5,Datenquelle_Peg2.1!$K$4,IF(M41=9,Datenquelle_Peg2.1!$K$5,IF(M41="F9 (FS)",Datenquelle_Peg2.1!$K$6,IF(M41=10,Datenquelle_Peg2.1!$K$7,""))))))</f>
        <v/>
      </c>
      <c r="CL41" s="312" t="str">
        <f>IF(L41="37-46 mm",Datenquelle_Peg2.1!$M$2,IF(L41="47-56 mm",Datenquelle_Peg2.1!$M$3,IF(L41="57-66 mm",Datenquelle_Peg2.1!$M$4,IF(L41="67-76 mm",Datenquelle_Peg2.1!$M$5,IF(L41="77-86 mm",Datenquelle_Peg2.1!$M$6,IF(L41="87-96 mm",Datenquelle_Peg2.1!$M$7,IF(L41="97-106 mm",Datenquelle_Peg2.1!$M$8,IF(L41="107-116 mm",Datenquelle_Peg2.1!$M$9,IF(L41="117-126 mm",Datenquelle_Peg2.1!$M$10,IF(L41="127-136 mm",Datenquelle_Peg2.1!$M$11,IF(L41="137-146 mm",Datenquelle_Peg2.1!$M$12,IF(L41="147-156 mm",Datenquelle_Peg2.1!$M$13,IF(L41="156-160 mm",Datenquelle_Peg2.1!$M$14,"")))))))))))))</f>
        <v/>
      </c>
      <c r="CM41" s="312" t="str">
        <f>IF(N41="Profilzyl. PZ",Datenquelle_Peg2.1!$O$3,IF(N41="Blind",Datenquelle_Peg2.1!$O$2,IF(N41="Zylinderabdeckung",Datenquelle_Peg2.1!$O$4,IF(N41="Scandinavian Oval",Datenquelle_Peg2.1!$O$5,""))))</f>
        <v/>
      </c>
      <c r="CN41" s="312" t="str">
        <f>IF(P41="PZ 70",Datenquelle_Peg2.1!$Q$3,IF(P41="PZ 72",Datenquelle_Peg2.1!$Q$4,IF(P41="PZ 78",Datenquelle_Peg2.1!$Q$5,IF(P41="PZ 85",Datenquelle_Peg2.1!$Q$6,IF(P41="PZ 88",Datenquelle_Peg2.1!$Q$7,IF(P41="PZ 92",Datenquelle_Peg2.1!$Q$8,IF(P41="00",Datenquelle_Peg2.1!$Q$2,IF(P41="SO 105",Datenquelle_Peg2.1!$Q$9,""))))))))</f>
        <v/>
      </c>
      <c r="CO41" s="312" t="str">
        <f>IF(O41="Profilzyl. PZ",Datenquelle_Peg2.1!$S$3,IF(O41="Blind",Datenquelle_Peg2.1!$S$2,IF(O41="Scandinavian Oval",Datenquelle_Peg2.1!$S$4,"")))</f>
        <v/>
      </c>
      <c r="CP41" s="312" t="str">
        <f t="shared" si="15"/>
        <v/>
      </c>
      <c r="CQ41" s="312" t="str">
        <f>IF(AND(Q41="außen",R41="einrastend"),Datenquelle_Peg2.1!$W$3,IF(AND(Q41="außen",R41="verschraubt"),Datenquelle_Peg2.1!$W$2,""))</f>
        <v/>
      </c>
      <c r="CR41" s="312" t="str">
        <f t="shared" si="11"/>
        <v/>
      </c>
      <c r="CS41" s="312" t="str">
        <f t="shared" si="12"/>
        <v/>
      </c>
      <c r="CT41" s="312" t="str">
        <f t="shared" si="13"/>
        <v/>
      </c>
      <c r="CU41" s="312"/>
      <c r="CV41" s="312"/>
      <c r="CW41" s="312"/>
      <c r="CX41" s="312"/>
      <c r="CY41" s="312"/>
      <c r="CZ41" s="312"/>
      <c r="DA41" s="312"/>
      <c r="DB41" s="312"/>
      <c r="DC41" s="312"/>
      <c r="DD41" s="312"/>
      <c r="DE41" s="312"/>
      <c r="DF41" s="312"/>
      <c r="DG41" s="312"/>
      <c r="DH41" s="312"/>
      <c r="DI41" s="312"/>
      <c r="DJ41" s="312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</row>
    <row r="42" spans="1:155" s="48" customFormat="1" ht="30" customHeight="1" x14ac:dyDescent="0.2">
      <c r="A42" s="159" t="str">
        <f t="shared" si="21"/>
        <v/>
      </c>
      <c r="B42" s="72"/>
      <c r="C42" s="72"/>
      <c r="D42" s="73"/>
      <c r="E42" s="339"/>
      <c r="F42" s="340"/>
      <c r="G42" s="343"/>
      <c r="H42" s="343"/>
      <c r="I42" s="344"/>
      <c r="J42" s="345"/>
      <c r="K42" s="346"/>
      <c r="L42" s="229"/>
      <c r="M42" s="228"/>
      <c r="N42" s="65"/>
      <c r="O42" s="65"/>
      <c r="P42" s="67"/>
      <c r="Q42" s="62"/>
      <c r="R42" s="68"/>
      <c r="S42" s="63"/>
      <c r="T42" s="63"/>
      <c r="U42" s="337"/>
      <c r="V42" s="63"/>
      <c r="W42" s="123"/>
      <c r="X42" s="69"/>
      <c r="Y42" s="81"/>
      <c r="Z42" s="152"/>
      <c r="AA42" s="146"/>
      <c r="AB42" s="153"/>
      <c r="AC42" s="154"/>
      <c r="AD42" s="152"/>
      <c r="AE42" s="152"/>
      <c r="AF42" s="155"/>
      <c r="AG42" s="156"/>
      <c r="AH42" s="155"/>
      <c r="AI42" s="317" t="str">
        <f t="shared" si="6"/>
        <v/>
      </c>
      <c r="AJ42" s="317" t="str">
        <f t="shared" si="7"/>
        <v/>
      </c>
      <c r="AK42" s="328" t="e">
        <f>IF(AR42=".OS",VLOOKUP($AT42,'Pull-Downs_Zyl'!M:N,2,FALSE),VLOOKUP($AT42,'Pull-Downs_Zyl'!K:L,2,FALSE))</f>
        <v>#N/A</v>
      </c>
      <c r="AL42" s="318" t="str">
        <f t="shared" si="14"/>
        <v/>
      </c>
      <c r="AM42" s="158" t="e">
        <f>VLOOKUP($AT42,'Pull-Downs_Zyl'!$K$5:$O$525,3,FALSE)</f>
        <v>#N/A</v>
      </c>
      <c r="AN42" s="151" t="str">
        <f t="shared" si="0"/>
        <v/>
      </c>
      <c r="AO42" s="151" t="str">
        <f t="shared" si="1"/>
        <v/>
      </c>
      <c r="AP42" s="151" t="str">
        <f t="shared" si="2"/>
        <v/>
      </c>
      <c r="AQ42" s="151" t="str">
        <f t="shared" si="3"/>
        <v/>
      </c>
      <c r="AR42" s="207" t="str">
        <f t="shared" si="8"/>
        <v/>
      </c>
      <c r="AS42" s="157" t="s">
        <v>95</v>
      </c>
      <c r="AT42" s="158" t="str">
        <f>IF(V42="Zubehör/Ersatzteile",VLOOKUP(W42,'Pull-Downs_Zyl'!$K$518:$O$525,3,FALSE),CONCATENATE(AN42,AO42,AP42,AQ42,AR42))</f>
        <v/>
      </c>
      <c r="AW42" s="70" t="str">
        <f t="shared" si="4"/>
        <v/>
      </c>
      <c r="BD42" s="70" t="str">
        <f t="shared" si="5"/>
        <v/>
      </c>
      <c r="BE42" s="48" t="s">
        <v>112</v>
      </c>
      <c r="BF42" s="48">
        <v>10</v>
      </c>
      <c r="BG42" s="48" t="s">
        <v>83</v>
      </c>
      <c r="BH42" s="48" t="str">
        <f t="shared" si="17"/>
        <v>63-6710Glas (Aufpreis)</v>
      </c>
      <c r="BI42" s="48" t="s">
        <v>204</v>
      </c>
      <c r="BK42" s="70" t="e">
        <f>IF(AND(#REF!="ja",M42=9,E42="PegaSys Office eVAYO"),CONCATENATE(L42,#REF!,M42,F42),IF(AND(#REF!="ja",M42=9,E42="PegaSys Office"),CONCATENATE(L42,#REF!,M42,F42),""))</f>
        <v>#REF!</v>
      </c>
      <c r="BV42" s="384"/>
      <c r="CB42" s="312"/>
      <c r="CC42" s="312"/>
      <c r="CD42" s="312"/>
      <c r="CE42" s="312" t="str">
        <f>IF(E42="PegaSys 2.1",Datenquelle_Peg2.1!$A$2,"")</f>
        <v/>
      </c>
      <c r="CF42" s="312" t="str">
        <f t="shared" si="9"/>
        <v/>
      </c>
      <c r="CG42" s="312" t="str">
        <f t="shared" si="10"/>
        <v/>
      </c>
      <c r="CH42" s="312" t="str">
        <f>IF(OR(S42="Rosetten",S42="Ovalrosetten"),Datenquelle_Peg2.1!$E$2,IF(OR(S42="Langschild",S42="Langschild schmal"),Datenquelle_Peg2.1!$E$3,IF(S42="Kurzschild",Datenquelle_Peg2.1!$E$4,IF(S42="Scandinavian Oval",Datenquelle_Peg2.1!$E$6,""))))</f>
        <v/>
      </c>
      <c r="CI42" s="312" t="str">
        <f>IF(T42=182,Datenquelle_Peg2.1!$G$2,IF(T42=192,Datenquelle_Peg2.1!$G$3,IF(T42=282,Datenquelle_Peg2.1!$G$4,IF(T42=292,Datenquelle_Peg2.1!$G$5,IF(T42=1182,Datenquelle_Peg2.1!$G$6,"")))))</f>
        <v/>
      </c>
      <c r="CJ42" s="312" t="str">
        <f>IF(G42="links",Datenquelle_Peg2.1!$I$2,IF(G42="rechts",Datenquelle_Peg2.1!$I$3,""))</f>
        <v/>
      </c>
      <c r="CK42" s="312" t="str">
        <f>IF(M42=7,Datenquelle_Peg2.1!$K$2,IF(M42=8,Datenquelle_Peg2.1!$K$3,IF(M42=8.5,Datenquelle_Peg2.1!$K$4,IF(M42=9,Datenquelle_Peg2.1!$K$5,IF(M42="F9 (FS)",Datenquelle_Peg2.1!$K$6,IF(M42=10,Datenquelle_Peg2.1!$K$7,""))))))</f>
        <v/>
      </c>
      <c r="CL42" s="312" t="str">
        <f>IF(L42="37-46 mm",Datenquelle_Peg2.1!$M$2,IF(L42="47-56 mm",Datenquelle_Peg2.1!$M$3,IF(L42="57-66 mm",Datenquelle_Peg2.1!$M$4,IF(L42="67-76 mm",Datenquelle_Peg2.1!$M$5,IF(L42="77-86 mm",Datenquelle_Peg2.1!$M$6,IF(L42="87-96 mm",Datenquelle_Peg2.1!$M$7,IF(L42="97-106 mm",Datenquelle_Peg2.1!$M$8,IF(L42="107-116 mm",Datenquelle_Peg2.1!$M$9,IF(L42="117-126 mm",Datenquelle_Peg2.1!$M$10,IF(L42="127-136 mm",Datenquelle_Peg2.1!$M$11,IF(L42="137-146 mm",Datenquelle_Peg2.1!$M$12,IF(L42="147-156 mm",Datenquelle_Peg2.1!$M$13,IF(L42="156-160 mm",Datenquelle_Peg2.1!$M$14,"")))))))))))))</f>
        <v/>
      </c>
      <c r="CM42" s="312" t="str">
        <f>IF(N42="Profilzyl. PZ",Datenquelle_Peg2.1!$O$3,IF(N42="Blind",Datenquelle_Peg2.1!$O$2,IF(N42="Zylinderabdeckung",Datenquelle_Peg2.1!$O$4,IF(N42="Scandinavian Oval",Datenquelle_Peg2.1!$O$5,""))))</f>
        <v/>
      </c>
      <c r="CN42" s="312" t="str">
        <f>IF(P42="PZ 70",Datenquelle_Peg2.1!$Q$3,IF(P42="PZ 72",Datenquelle_Peg2.1!$Q$4,IF(P42="PZ 78",Datenquelle_Peg2.1!$Q$5,IF(P42="PZ 85",Datenquelle_Peg2.1!$Q$6,IF(P42="PZ 88",Datenquelle_Peg2.1!$Q$7,IF(P42="PZ 92",Datenquelle_Peg2.1!$Q$8,IF(P42="00",Datenquelle_Peg2.1!$Q$2,IF(P42="SO 105",Datenquelle_Peg2.1!$Q$9,""))))))))</f>
        <v/>
      </c>
      <c r="CO42" s="312" t="str">
        <f>IF(O42="Profilzyl. PZ",Datenquelle_Peg2.1!$S$3,IF(O42="Blind",Datenquelle_Peg2.1!$S$2,IF(O42="Scandinavian Oval",Datenquelle_Peg2.1!$S$4,"")))</f>
        <v/>
      </c>
      <c r="CP42" s="312" t="str">
        <f t="shared" si="15"/>
        <v/>
      </c>
      <c r="CQ42" s="312" t="str">
        <f>IF(AND(Q42="außen",R42="einrastend"),Datenquelle_Peg2.1!$W$3,IF(AND(Q42="außen",R42="verschraubt"),Datenquelle_Peg2.1!$W$2,""))</f>
        <v/>
      </c>
      <c r="CR42" s="312" t="str">
        <f t="shared" si="11"/>
        <v/>
      </c>
      <c r="CS42" s="312" t="str">
        <f t="shared" si="12"/>
        <v/>
      </c>
      <c r="CT42" s="312" t="str">
        <f t="shared" si="13"/>
        <v/>
      </c>
      <c r="CU42" s="312"/>
      <c r="CV42" s="312"/>
      <c r="CW42" s="312"/>
      <c r="CX42" s="312"/>
      <c r="CY42" s="312"/>
      <c r="CZ42" s="312"/>
      <c r="DA42" s="312"/>
      <c r="DB42" s="312"/>
      <c r="DC42" s="312"/>
      <c r="DD42" s="312"/>
      <c r="DE42" s="312"/>
      <c r="DF42" s="312"/>
      <c r="DG42" s="312"/>
      <c r="DH42" s="312"/>
      <c r="DI42" s="312"/>
      <c r="DJ42" s="312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</row>
    <row r="43" spans="1:155" s="48" customFormat="1" ht="30" customHeight="1" x14ac:dyDescent="0.2">
      <c r="A43" s="159" t="str">
        <f t="shared" si="21"/>
        <v/>
      </c>
      <c r="B43" s="72"/>
      <c r="C43" s="72"/>
      <c r="D43" s="73"/>
      <c r="E43" s="339"/>
      <c r="F43" s="340"/>
      <c r="G43" s="343"/>
      <c r="H43" s="343"/>
      <c r="I43" s="344"/>
      <c r="J43" s="345"/>
      <c r="K43" s="346"/>
      <c r="L43" s="229"/>
      <c r="M43" s="228"/>
      <c r="N43" s="65"/>
      <c r="O43" s="65"/>
      <c r="P43" s="67"/>
      <c r="Q43" s="62"/>
      <c r="R43" s="68"/>
      <c r="S43" s="63"/>
      <c r="T43" s="63"/>
      <c r="U43" s="337"/>
      <c r="V43" s="63"/>
      <c r="W43" s="123"/>
      <c r="X43" s="69"/>
      <c r="Y43" s="81"/>
      <c r="Z43" s="152"/>
      <c r="AA43" s="146"/>
      <c r="AB43" s="153"/>
      <c r="AC43" s="154"/>
      <c r="AD43" s="152"/>
      <c r="AE43" s="152"/>
      <c r="AF43" s="155"/>
      <c r="AG43" s="156"/>
      <c r="AH43" s="155"/>
      <c r="AI43" s="317" t="str">
        <f t="shared" si="6"/>
        <v/>
      </c>
      <c r="AJ43" s="317" t="str">
        <f t="shared" si="7"/>
        <v/>
      </c>
      <c r="AK43" s="328" t="e">
        <f>IF(AR43=".OS",VLOOKUP($AT43,'Pull-Downs_Zyl'!M:N,2,FALSE),VLOOKUP($AT43,'Pull-Downs_Zyl'!K:L,2,FALSE))</f>
        <v>#N/A</v>
      </c>
      <c r="AL43" s="318" t="str">
        <f t="shared" si="14"/>
        <v/>
      </c>
      <c r="AM43" s="158" t="e">
        <f>VLOOKUP($AT43,'Pull-Downs_Zyl'!$K$5:$O$525,3,FALSE)</f>
        <v>#N/A</v>
      </c>
      <c r="AN43" s="151" t="str">
        <f t="shared" si="0"/>
        <v/>
      </c>
      <c r="AO43" s="151" t="str">
        <f t="shared" si="1"/>
        <v/>
      </c>
      <c r="AP43" s="151" t="str">
        <f t="shared" si="2"/>
        <v/>
      </c>
      <c r="AQ43" s="151" t="str">
        <f t="shared" si="3"/>
        <v/>
      </c>
      <c r="AR43" s="207" t="str">
        <f t="shared" si="8"/>
        <v/>
      </c>
      <c r="AS43" s="157" t="s">
        <v>95</v>
      </c>
      <c r="AT43" s="158" t="str">
        <f>IF(V43="Zubehör/Ersatzteile",VLOOKUP(W43,'Pull-Downs_Zyl'!$K$518:$O$525,3,FALSE),CONCATENATE(AN43,AO43,AP43,AQ43,AR43))</f>
        <v/>
      </c>
      <c r="AW43" s="70" t="str">
        <f t="shared" si="4"/>
        <v/>
      </c>
      <c r="BD43" s="70" t="str">
        <f t="shared" si="5"/>
        <v/>
      </c>
      <c r="BE43" s="48" t="s">
        <v>118</v>
      </c>
      <c r="BF43" s="48">
        <v>7</v>
      </c>
      <c r="BG43" s="48" t="s">
        <v>83</v>
      </c>
      <c r="BH43" s="48" t="str">
        <f t="shared" si="17"/>
        <v>68-727Glas (Aufpreis)</v>
      </c>
      <c r="BI43" s="48" t="s">
        <v>205</v>
      </c>
      <c r="BK43" s="70" t="e">
        <f>IF(AND(#REF!="ja",M43=9,E43="PegaSys Office eVAYO"),CONCATENATE(L43,#REF!,M43,F43),IF(AND(#REF!="ja",M43=9,E43="PegaSys Office"),CONCATENATE(L43,#REF!,M43,F43),""))</f>
        <v>#REF!</v>
      </c>
      <c r="CB43" s="312"/>
      <c r="CC43" s="312"/>
      <c r="CD43" s="312"/>
      <c r="CE43" s="312" t="str">
        <f>IF(E43="PegaSys 2.1",Datenquelle_Peg2.1!$A$2,"")</f>
        <v/>
      </c>
      <c r="CF43" s="312" t="str">
        <f t="shared" si="9"/>
        <v/>
      </c>
      <c r="CG43" s="312" t="str">
        <f t="shared" si="10"/>
        <v/>
      </c>
      <c r="CH43" s="312" t="str">
        <f>IF(OR(S43="Rosetten",S43="Ovalrosetten"),Datenquelle_Peg2.1!$E$2,IF(OR(S43="Langschild",S43="Langschild schmal"),Datenquelle_Peg2.1!$E$3,IF(S43="Kurzschild",Datenquelle_Peg2.1!$E$4,IF(S43="Scandinavian Oval",Datenquelle_Peg2.1!$E$6,""))))</f>
        <v/>
      </c>
      <c r="CI43" s="312" t="str">
        <f>IF(T43=182,Datenquelle_Peg2.1!$G$2,IF(T43=192,Datenquelle_Peg2.1!$G$3,IF(T43=282,Datenquelle_Peg2.1!$G$4,IF(T43=292,Datenquelle_Peg2.1!$G$5,IF(T43=1182,Datenquelle_Peg2.1!$G$6,"")))))</f>
        <v/>
      </c>
      <c r="CJ43" s="312" t="str">
        <f>IF(G43="links",Datenquelle_Peg2.1!$I$2,IF(G43="rechts",Datenquelle_Peg2.1!$I$3,""))</f>
        <v/>
      </c>
      <c r="CK43" s="312" t="str">
        <f>IF(M43=7,Datenquelle_Peg2.1!$K$2,IF(M43=8,Datenquelle_Peg2.1!$K$3,IF(M43=8.5,Datenquelle_Peg2.1!$K$4,IF(M43=9,Datenquelle_Peg2.1!$K$5,IF(M43="F9 (FS)",Datenquelle_Peg2.1!$K$6,IF(M43=10,Datenquelle_Peg2.1!$K$7,""))))))</f>
        <v/>
      </c>
      <c r="CL43" s="312" t="str">
        <f>IF(L43="37-46 mm",Datenquelle_Peg2.1!$M$2,IF(L43="47-56 mm",Datenquelle_Peg2.1!$M$3,IF(L43="57-66 mm",Datenquelle_Peg2.1!$M$4,IF(L43="67-76 mm",Datenquelle_Peg2.1!$M$5,IF(L43="77-86 mm",Datenquelle_Peg2.1!$M$6,IF(L43="87-96 mm",Datenquelle_Peg2.1!$M$7,IF(L43="97-106 mm",Datenquelle_Peg2.1!$M$8,IF(L43="107-116 mm",Datenquelle_Peg2.1!$M$9,IF(L43="117-126 mm",Datenquelle_Peg2.1!$M$10,IF(L43="127-136 mm",Datenquelle_Peg2.1!$M$11,IF(L43="137-146 mm",Datenquelle_Peg2.1!$M$12,IF(L43="147-156 mm",Datenquelle_Peg2.1!$M$13,IF(L43="156-160 mm",Datenquelle_Peg2.1!$M$14,"")))))))))))))</f>
        <v/>
      </c>
      <c r="CM43" s="312" t="str">
        <f>IF(N43="Profilzyl. PZ",Datenquelle_Peg2.1!$O$3,IF(N43="Blind",Datenquelle_Peg2.1!$O$2,IF(N43="Zylinderabdeckung",Datenquelle_Peg2.1!$O$4,IF(N43="Scandinavian Oval",Datenquelle_Peg2.1!$O$5,""))))</f>
        <v/>
      </c>
      <c r="CN43" s="312" t="str">
        <f>IF(P43="PZ 70",Datenquelle_Peg2.1!$Q$3,IF(P43="PZ 72",Datenquelle_Peg2.1!$Q$4,IF(P43="PZ 78",Datenquelle_Peg2.1!$Q$5,IF(P43="PZ 85",Datenquelle_Peg2.1!$Q$6,IF(P43="PZ 88",Datenquelle_Peg2.1!$Q$7,IF(P43="PZ 92",Datenquelle_Peg2.1!$Q$8,IF(P43="00",Datenquelle_Peg2.1!$Q$2,IF(P43="SO 105",Datenquelle_Peg2.1!$Q$9,""))))))))</f>
        <v/>
      </c>
      <c r="CO43" s="312" t="str">
        <f>IF(O43="Profilzyl. PZ",Datenquelle_Peg2.1!$S$3,IF(O43="Blind",Datenquelle_Peg2.1!$S$2,IF(O43="Scandinavian Oval",Datenquelle_Peg2.1!$S$4,"")))</f>
        <v/>
      </c>
      <c r="CP43" s="312" t="str">
        <f t="shared" si="15"/>
        <v/>
      </c>
      <c r="CQ43" s="312" t="str">
        <f>IF(AND(Q43="außen",R43="einrastend"),Datenquelle_Peg2.1!$W$3,IF(AND(Q43="außen",R43="verschraubt"),Datenquelle_Peg2.1!$W$2,""))</f>
        <v/>
      </c>
      <c r="CR43" s="312" t="str">
        <f t="shared" si="11"/>
        <v/>
      </c>
      <c r="CS43" s="312" t="str">
        <f t="shared" si="12"/>
        <v/>
      </c>
      <c r="CT43" s="312" t="str">
        <f t="shared" si="13"/>
        <v/>
      </c>
      <c r="CU43" s="312"/>
      <c r="CV43" s="312"/>
      <c r="CW43" s="312"/>
      <c r="CX43" s="312"/>
      <c r="CY43" s="312"/>
      <c r="CZ43" s="312"/>
      <c r="DA43" s="312"/>
      <c r="DB43" s="312"/>
      <c r="DC43" s="312"/>
      <c r="DD43" s="312"/>
      <c r="DE43" s="312"/>
      <c r="DF43" s="312"/>
      <c r="DG43" s="312"/>
      <c r="DH43" s="312"/>
      <c r="DI43" s="312"/>
      <c r="DJ43" s="312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</row>
    <row r="44" spans="1:155" s="48" customFormat="1" ht="30" customHeight="1" x14ac:dyDescent="0.2">
      <c r="A44" s="159" t="str">
        <f t="shared" si="21"/>
        <v/>
      </c>
      <c r="B44" s="72"/>
      <c r="C44" s="72"/>
      <c r="D44" s="73"/>
      <c r="E44" s="339"/>
      <c r="F44" s="340"/>
      <c r="G44" s="343"/>
      <c r="H44" s="343"/>
      <c r="I44" s="344"/>
      <c r="J44" s="345"/>
      <c r="K44" s="346"/>
      <c r="L44" s="229"/>
      <c r="M44" s="228"/>
      <c r="N44" s="65"/>
      <c r="O44" s="65"/>
      <c r="P44" s="67"/>
      <c r="Q44" s="62"/>
      <c r="R44" s="68"/>
      <c r="S44" s="63"/>
      <c r="T44" s="63"/>
      <c r="U44" s="337"/>
      <c r="V44" s="63"/>
      <c r="W44" s="123"/>
      <c r="X44" s="69"/>
      <c r="Y44" s="81"/>
      <c r="Z44" s="152"/>
      <c r="AA44" s="146"/>
      <c r="AB44" s="153"/>
      <c r="AC44" s="154"/>
      <c r="AD44" s="152"/>
      <c r="AE44" s="152"/>
      <c r="AF44" s="155"/>
      <c r="AG44" s="156"/>
      <c r="AH44" s="155"/>
      <c r="AI44" s="317" t="str">
        <f t="shared" si="6"/>
        <v/>
      </c>
      <c r="AJ44" s="317" t="str">
        <f t="shared" si="7"/>
        <v/>
      </c>
      <c r="AK44" s="328" t="e">
        <f>IF(AR44=".OS",VLOOKUP($AT44,'Pull-Downs_Zyl'!M:N,2,FALSE),VLOOKUP($AT44,'Pull-Downs_Zyl'!K:L,2,FALSE))</f>
        <v>#N/A</v>
      </c>
      <c r="AL44" s="318" t="str">
        <f t="shared" si="14"/>
        <v/>
      </c>
      <c r="AM44" s="158" t="e">
        <f>VLOOKUP($AT44,'Pull-Downs_Zyl'!$K$5:$O$525,3,FALSE)</f>
        <v>#N/A</v>
      </c>
      <c r="AN44" s="151" t="str">
        <f t="shared" si="0"/>
        <v/>
      </c>
      <c r="AO44" s="151" t="str">
        <f t="shared" si="1"/>
        <v/>
      </c>
      <c r="AP44" s="151" t="str">
        <f t="shared" si="2"/>
        <v/>
      </c>
      <c r="AQ44" s="151" t="str">
        <f t="shared" si="3"/>
        <v/>
      </c>
      <c r="AR44" s="207" t="str">
        <f t="shared" si="8"/>
        <v/>
      </c>
      <c r="AS44" s="157" t="s">
        <v>95</v>
      </c>
      <c r="AT44" s="158" t="str">
        <f>IF(V44="Zubehör/Ersatzteile",VLOOKUP(W44,'Pull-Downs_Zyl'!$K$518:$O$525,3,FALSE),CONCATENATE(AN44,AO44,AP44,AQ44,AR44))</f>
        <v/>
      </c>
      <c r="AW44" s="70" t="str">
        <f t="shared" si="4"/>
        <v/>
      </c>
      <c r="BD44" s="70" t="str">
        <f t="shared" si="5"/>
        <v/>
      </c>
      <c r="BE44" s="48" t="s">
        <v>118</v>
      </c>
      <c r="BF44" s="48">
        <v>8</v>
      </c>
      <c r="BG44" s="48" t="s">
        <v>83</v>
      </c>
      <c r="BH44" s="48" t="str">
        <f t="shared" si="17"/>
        <v>68-728Glas (Aufpreis)</v>
      </c>
      <c r="BI44" s="48" t="s">
        <v>206</v>
      </c>
      <c r="BK44" s="70" t="e">
        <f>IF(AND(#REF!="ja",M44=9,E44="PegaSys Office eVAYO"),CONCATENATE(L44,#REF!,M44,F44),IF(AND(#REF!="ja",M44=9,E44="PegaSys Office"),CONCATENATE(L44,#REF!,M44,F44),""))</f>
        <v>#REF!</v>
      </c>
      <c r="BT44" s="48" t="s">
        <v>207</v>
      </c>
      <c r="BV44" s="48" t="e">
        <f>IF(AND($E12="PegaSys 2.1",$N12="Rundzyl. RZ 22"),AbstandRZ,IF(AND($E12="PegaSys 2.1",$N12="Profilzyl. PZ"),AbstandPZ,IF(AND(#REF!="Ja",$N12="Blind"),Abstandblind,IF(AND(#REF!="Ja",$N12="Zylinderabdeckung"),Fsjamit,Abstand))))</f>
        <v>#REF!</v>
      </c>
      <c r="CB44" s="312"/>
      <c r="CC44" s="312"/>
      <c r="CD44" s="312"/>
      <c r="CE44" s="312" t="str">
        <f>IF(E44="PegaSys 2.1",Datenquelle_Peg2.1!$A$2,"")</f>
        <v/>
      </c>
      <c r="CF44" s="312" t="str">
        <f t="shared" si="9"/>
        <v/>
      </c>
      <c r="CG44" s="312" t="str">
        <f t="shared" si="10"/>
        <v/>
      </c>
      <c r="CH44" s="312" t="str">
        <f>IF(OR(S44="Rosetten",S44="Ovalrosetten"),Datenquelle_Peg2.1!$E$2,IF(OR(S44="Langschild",S44="Langschild schmal"),Datenquelle_Peg2.1!$E$3,IF(S44="Kurzschild",Datenquelle_Peg2.1!$E$4,IF(S44="Scandinavian Oval",Datenquelle_Peg2.1!$E$6,""))))</f>
        <v/>
      </c>
      <c r="CI44" s="312" t="str">
        <f>IF(T44=182,Datenquelle_Peg2.1!$G$2,IF(T44=192,Datenquelle_Peg2.1!$G$3,IF(T44=282,Datenquelle_Peg2.1!$G$4,IF(T44=292,Datenquelle_Peg2.1!$G$5,IF(T44=1182,Datenquelle_Peg2.1!$G$6,"")))))</f>
        <v/>
      </c>
      <c r="CJ44" s="312" t="str">
        <f>IF(G44="links",Datenquelle_Peg2.1!$I$2,IF(G44="rechts",Datenquelle_Peg2.1!$I$3,""))</f>
        <v/>
      </c>
      <c r="CK44" s="312" t="str">
        <f>IF(M44=7,Datenquelle_Peg2.1!$K$2,IF(M44=8,Datenquelle_Peg2.1!$K$3,IF(M44=8.5,Datenquelle_Peg2.1!$K$4,IF(M44=9,Datenquelle_Peg2.1!$K$5,IF(M44="F9 (FS)",Datenquelle_Peg2.1!$K$6,IF(M44=10,Datenquelle_Peg2.1!$K$7,""))))))</f>
        <v/>
      </c>
      <c r="CL44" s="312" t="str">
        <f>IF(L44="37-46 mm",Datenquelle_Peg2.1!$M$2,IF(L44="47-56 mm",Datenquelle_Peg2.1!$M$3,IF(L44="57-66 mm",Datenquelle_Peg2.1!$M$4,IF(L44="67-76 mm",Datenquelle_Peg2.1!$M$5,IF(L44="77-86 mm",Datenquelle_Peg2.1!$M$6,IF(L44="87-96 mm",Datenquelle_Peg2.1!$M$7,IF(L44="97-106 mm",Datenquelle_Peg2.1!$M$8,IF(L44="107-116 mm",Datenquelle_Peg2.1!$M$9,IF(L44="117-126 mm",Datenquelle_Peg2.1!$M$10,IF(L44="127-136 mm",Datenquelle_Peg2.1!$M$11,IF(L44="137-146 mm",Datenquelle_Peg2.1!$M$12,IF(L44="147-156 mm",Datenquelle_Peg2.1!$M$13,IF(L44="156-160 mm",Datenquelle_Peg2.1!$M$14,"")))))))))))))</f>
        <v/>
      </c>
      <c r="CM44" s="312" t="str">
        <f>IF(N44="Profilzyl. PZ",Datenquelle_Peg2.1!$O$3,IF(N44="Blind",Datenquelle_Peg2.1!$O$2,IF(N44="Zylinderabdeckung",Datenquelle_Peg2.1!$O$4,IF(N44="Scandinavian Oval",Datenquelle_Peg2.1!$O$5,""))))</f>
        <v/>
      </c>
      <c r="CN44" s="312" t="str">
        <f>IF(P44="PZ 70",Datenquelle_Peg2.1!$Q$3,IF(P44="PZ 72",Datenquelle_Peg2.1!$Q$4,IF(P44="PZ 78",Datenquelle_Peg2.1!$Q$5,IF(P44="PZ 85",Datenquelle_Peg2.1!$Q$6,IF(P44="PZ 88",Datenquelle_Peg2.1!$Q$7,IF(P44="PZ 92",Datenquelle_Peg2.1!$Q$8,IF(P44="00",Datenquelle_Peg2.1!$Q$2,IF(P44="SO 105",Datenquelle_Peg2.1!$Q$9,""))))))))</f>
        <v/>
      </c>
      <c r="CO44" s="312" t="str">
        <f>IF(O44="Profilzyl. PZ",Datenquelle_Peg2.1!$S$3,IF(O44="Blind",Datenquelle_Peg2.1!$S$2,IF(O44="Scandinavian Oval",Datenquelle_Peg2.1!$S$4,"")))</f>
        <v/>
      </c>
      <c r="CP44" s="312" t="str">
        <f t="shared" si="15"/>
        <v/>
      </c>
      <c r="CQ44" s="312" t="str">
        <f>IF(AND(Q44="außen",R44="einrastend"),Datenquelle_Peg2.1!$W$3,IF(AND(Q44="außen",R44="verschraubt"),Datenquelle_Peg2.1!$W$2,""))</f>
        <v/>
      </c>
      <c r="CR44" s="312" t="str">
        <f t="shared" si="11"/>
        <v/>
      </c>
      <c r="CS44" s="312" t="str">
        <f t="shared" si="12"/>
        <v/>
      </c>
      <c r="CT44" s="312" t="str">
        <f t="shared" si="13"/>
        <v/>
      </c>
      <c r="CU44" s="312"/>
      <c r="CV44" s="312"/>
      <c r="CW44" s="312"/>
      <c r="CX44" s="312"/>
      <c r="CY44" s="312"/>
      <c r="CZ44" s="312"/>
      <c r="DA44" s="312"/>
      <c r="DB44" s="312"/>
      <c r="DC44" s="312"/>
      <c r="DD44" s="312"/>
      <c r="DE44" s="312"/>
      <c r="DF44" s="312"/>
      <c r="DG44" s="312"/>
      <c r="DH44" s="312"/>
      <c r="DI44" s="312"/>
      <c r="DJ44" s="312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</row>
    <row r="45" spans="1:155" s="48" customFormat="1" ht="30" customHeight="1" x14ac:dyDescent="0.2">
      <c r="A45" s="159" t="str">
        <f t="shared" si="21"/>
        <v/>
      </c>
      <c r="B45" s="72"/>
      <c r="C45" s="72"/>
      <c r="D45" s="73"/>
      <c r="E45" s="339"/>
      <c r="F45" s="340"/>
      <c r="G45" s="343"/>
      <c r="H45" s="343"/>
      <c r="I45" s="344"/>
      <c r="J45" s="345"/>
      <c r="K45" s="346"/>
      <c r="L45" s="229"/>
      <c r="M45" s="228"/>
      <c r="N45" s="65"/>
      <c r="O45" s="65"/>
      <c r="P45" s="67"/>
      <c r="Q45" s="62"/>
      <c r="R45" s="68"/>
      <c r="S45" s="63"/>
      <c r="T45" s="63"/>
      <c r="U45" s="337"/>
      <c r="V45" s="63"/>
      <c r="W45" s="123"/>
      <c r="X45" s="69"/>
      <c r="Y45" s="81"/>
      <c r="Z45" s="152"/>
      <c r="AA45" s="146"/>
      <c r="AB45" s="153"/>
      <c r="AC45" s="154"/>
      <c r="AD45" s="152"/>
      <c r="AE45" s="152"/>
      <c r="AF45" s="155"/>
      <c r="AG45" s="156"/>
      <c r="AH45" s="155"/>
      <c r="AI45" s="317" t="str">
        <f t="shared" si="6"/>
        <v/>
      </c>
      <c r="AJ45" s="317" t="str">
        <f t="shared" si="7"/>
        <v/>
      </c>
      <c r="AK45" s="328" t="e">
        <f>IF(AR45=".OS",VLOOKUP($AT45,'Pull-Downs_Zyl'!M:N,2,FALSE),VLOOKUP($AT45,'Pull-Downs_Zyl'!K:L,2,FALSE))</f>
        <v>#N/A</v>
      </c>
      <c r="AL45" s="318" t="str">
        <f t="shared" si="14"/>
        <v/>
      </c>
      <c r="AM45" s="158" t="e">
        <f>VLOOKUP($AT45,'Pull-Downs_Zyl'!$K$5:$O$525,3,FALSE)</f>
        <v>#N/A</v>
      </c>
      <c r="AN45" s="151" t="str">
        <f t="shared" si="0"/>
        <v/>
      </c>
      <c r="AO45" s="151" t="str">
        <f t="shared" si="1"/>
        <v/>
      </c>
      <c r="AP45" s="151" t="str">
        <f t="shared" si="2"/>
        <v/>
      </c>
      <c r="AQ45" s="151" t="str">
        <f t="shared" si="3"/>
        <v/>
      </c>
      <c r="AR45" s="207" t="str">
        <f t="shared" si="8"/>
        <v/>
      </c>
      <c r="AS45" s="157" t="s">
        <v>95</v>
      </c>
      <c r="AT45" s="158" t="str">
        <f>IF(V45="Zubehör/Ersatzteile",VLOOKUP(W45,'Pull-Downs_Zyl'!$K$518:$O$525,3,FALSE),CONCATENATE(AN45,AO45,AP45,AQ45,AR45))</f>
        <v/>
      </c>
      <c r="AW45" s="70" t="str">
        <f t="shared" si="4"/>
        <v/>
      </c>
      <c r="BD45" s="70" t="str">
        <f t="shared" si="5"/>
        <v/>
      </c>
      <c r="BE45" s="48" t="s">
        <v>118</v>
      </c>
      <c r="BF45" s="48">
        <v>8.5</v>
      </c>
      <c r="BG45" s="48" t="s">
        <v>83</v>
      </c>
      <c r="BH45" s="48" t="str">
        <f t="shared" si="17"/>
        <v>68-728,5Glas (Aufpreis)</v>
      </c>
      <c r="BI45" s="48" t="s">
        <v>208</v>
      </c>
      <c r="BK45" s="70" t="e">
        <f>IF(AND(#REF!="ja",M45=9,E45="PegaSys Office eVAYO"),CONCATENATE(L45,#REF!,M45,F45),IF(AND(#REF!="ja",M45=9,E45="PegaSys Office"),CONCATENATE(L45,#REF!,M45,F45),""))</f>
        <v>#REF!</v>
      </c>
      <c r="CB45" s="312"/>
      <c r="CC45" s="312"/>
      <c r="CD45" s="312"/>
      <c r="CE45" s="312" t="str">
        <f>IF(E45="PegaSys 2.1",Datenquelle_Peg2.1!$A$2,"")</f>
        <v/>
      </c>
      <c r="CF45" s="312" t="str">
        <f t="shared" si="9"/>
        <v/>
      </c>
      <c r="CG45" s="312" t="str">
        <f t="shared" si="10"/>
        <v/>
      </c>
      <c r="CH45" s="312" t="str">
        <f>IF(OR(S45="Rosetten",S45="Ovalrosetten"),Datenquelle_Peg2.1!$E$2,IF(OR(S45="Langschild",S45="Langschild schmal"),Datenquelle_Peg2.1!$E$3,IF(S45="Kurzschild",Datenquelle_Peg2.1!$E$4,IF(S45="Scandinavian Oval",Datenquelle_Peg2.1!$E$6,""))))</f>
        <v/>
      </c>
      <c r="CI45" s="312" t="str">
        <f>IF(T45=182,Datenquelle_Peg2.1!$G$2,IF(T45=192,Datenquelle_Peg2.1!$G$3,IF(T45=282,Datenquelle_Peg2.1!$G$4,IF(T45=292,Datenquelle_Peg2.1!$G$5,IF(T45=1182,Datenquelle_Peg2.1!$G$6,"")))))</f>
        <v/>
      </c>
      <c r="CJ45" s="312" t="str">
        <f>IF(G45="links",Datenquelle_Peg2.1!$I$2,IF(G45="rechts",Datenquelle_Peg2.1!$I$3,""))</f>
        <v/>
      </c>
      <c r="CK45" s="312" t="str">
        <f>IF(M45=7,Datenquelle_Peg2.1!$K$2,IF(M45=8,Datenquelle_Peg2.1!$K$3,IF(M45=8.5,Datenquelle_Peg2.1!$K$4,IF(M45=9,Datenquelle_Peg2.1!$K$5,IF(M45="F9 (FS)",Datenquelle_Peg2.1!$K$6,IF(M45=10,Datenquelle_Peg2.1!$K$7,""))))))</f>
        <v/>
      </c>
      <c r="CL45" s="312" t="str">
        <f>IF(L45="37-46 mm",Datenquelle_Peg2.1!$M$2,IF(L45="47-56 mm",Datenquelle_Peg2.1!$M$3,IF(L45="57-66 mm",Datenquelle_Peg2.1!$M$4,IF(L45="67-76 mm",Datenquelle_Peg2.1!$M$5,IF(L45="77-86 mm",Datenquelle_Peg2.1!$M$6,IF(L45="87-96 mm",Datenquelle_Peg2.1!$M$7,IF(L45="97-106 mm",Datenquelle_Peg2.1!$M$8,IF(L45="107-116 mm",Datenquelle_Peg2.1!$M$9,IF(L45="117-126 mm",Datenquelle_Peg2.1!$M$10,IF(L45="127-136 mm",Datenquelle_Peg2.1!$M$11,IF(L45="137-146 mm",Datenquelle_Peg2.1!$M$12,IF(L45="147-156 mm",Datenquelle_Peg2.1!$M$13,IF(L45="156-160 mm",Datenquelle_Peg2.1!$M$14,"")))))))))))))</f>
        <v/>
      </c>
      <c r="CM45" s="312" t="str">
        <f>IF(N45="Profilzyl. PZ",Datenquelle_Peg2.1!$O$3,IF(N45="Blind",Datenquelle_Peg2.1!$O$2,IF(N45="Zylinderabdeckung",Datenquelle_Peg2.1!$O$4,IF(N45="Scandinavian Oval",Datenquelle_Peg2.1!$O$5,""))))</f>
        <v/>
      </c>
      <c r="CN45" s="312" t="str">
        <f>IF(P45="PZ 70",Datenquelle_Peg2.1!$Q$3,IF(P45="PZ 72",Datenquelle_Peg2.1!$Q$4,IF(P45="PZ 78",Datenquelle_Peg2.1!$Q$5,IF(P45="PZ 85",Datenquelle_Peg2.1!$Q$6,IF(P45="PZ 88",Datenquelle_Peg2.1!$Q$7,IF(P45="PZ 92",Datenquelle_Peg2.1!$Q$8,IF(P45="00",Datenquelle_Peg2.1!$Q$2,IF(P45="SO 105",Datenquelle_Peg2.1!$Q$9,""))))))))</f>
        <v/>
      </c>
      <c r="CO45" s="312" t="str">
        <f>IF(O45="Profilzyl. PZ",Datenquelle_Peg2.1!$S$3,IF(O45="Blind",Datenquelle_Peg2.1!$S$2,IF(O45="Scandinavian Oval",Datenquelle_Peg2.1!$S$4,"")))</f>
        <v/>
      </c>
      <c r="CP45" s="312" t="str">
        <f t="shared" si="15"/>
        <v/>
      </c>
      <c r="CQ45" s="312" t="str">
        <f>IF(AND(Q45="außen",R45="einrastend"),Datenquelle_Peg2.1!$W$3,IF(AND(Q45="außen",R45="verschraubt"),Datenquelle_Peg2.1!$W$2,""))</f>
        <v/>
      </c>
      <c r="CR45" s="312" t="str">
        <f t="shared" si="11"/>
        <v/>
      </c>
      <c r="CS45" s="312" t="str">
        <f t="shared" si="12"/>
        <v/>
      </c>
      <c r="CT45" s="312" t="str">
        <f t="shared" si="13"/>
        <v/>
      </c>
      <c r="CU45" s="312"/>
      <c r="CV45" s="312"/>
      <c r="CW45" s="312"/>
      <c r="CX45" s="312"/>
      <c r="CY45" s="312"/>
      <c r="CZ45" s="312"/>
      <c r="DA45" s="312"/>
      <c r="DB45" s="312"/>
      <c r="DC45" s="312"/>
      <c r="DD45" s="312"/>
      <c r="DE45" s="312"/>
      <c r="DF45" s="312"/>
      <c r="DG45" s="312"/>
      <c r="DH45" s="312"/>
      <c r="DI45" s="312"/>
      <c r="DJ45" s="312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</row>
    <row r="46" spans="1:155" s="48" customFormat="1" ht="30" customHeight="1" x14ac:dyDescent="0.2">
      <c r="A46" s="159" t="str">
        <f t="shared" si="21"/>
        <v/>
      </c>
      <c r="B46" s="72"/>
      <c r="C46" s="72"/>
      <c r="D46" s="73"/>
      <c r="E46" s="339"/>
      <c r="F46" s="340"/>
      <c r="G46" s="343"/>
      <c r="H46" s="343"/>
      <c r="I46" s="344"/>
      <c r="J46" s="345"/>
      <c r="K46" s="346"/>
      <c r="L46" s="229"/>
      <c r="M46" s="228"/>
      <c r="N46" s="65"/>
      <c r="O46" s="65"/>
      <c r="P46" s="67"/>
      <c r="Q46" s="62"/>
      <c r="R46" s="68"/>
      <c r="S46" s="63"/>
      <c r="T46" s="63"/>
      <c r="U46" s="337"/>
      <c r="V46" s="63"/>
      <c r="W46" s="123"/>
      <c r="X46" s="69"/>
      <c r="Y46" s="81"/>
      <c r="Z46" s="152"/>
      <c r="AA46" s="146"/>
      <c r="AB46" s="153"/>
      <c r="AC46" s="154"/>
      <c r="AD46" s="152"/>
      <c r="AE46" s="152"/>
      <c r="AF46" s="155"/>
      <c r="AG46" s="156"/>
      <c r="AH46" s="155"/>
      <c r="AI46" s="317" t="str">
        <f t="shared" si="6"/>
        <v/>
      </c>
      <c r="AJ46" s="317" t="str">
        <f t="shared" si="7"/>
        <v/>
      </c>
      <c r="AK46" s="328" t="e">
        <f>IF(AR46=".OS",VLOOKUP($AT46,'Pull-Downs_Zyl'!M:N,2,FALSE),VLOOKUP($AT46,'Pull-Downs_Zyl'!K:L,2,FALSE))</f>
        <v>#N/A</v>
      </c>
      <c r="AL46" s="318" t="str">
        <f t="shared" si="14"/>
        <v/>
      </c>
      <c r="AM46" s="158" t="e">
        <f>VLOOKUP($AT46,'Pull-Downs_Zyl'!$K$5:$O$525,3,FALSE)</f>
        <v>#N/A</v>
      </c>
      <c r="AN46" s="151" t="str">
        <f t="shared" si="0"/>
        <v/>
      </c>
      <c r="AO46" s="151" t="str">
        <f t="shared" si="1"/>
        <v/>
      </c>
      <c r="AP46" s="151" t="str">
        <f t="shared" si="2"/>
        <v/>
      </c>
      <c r="AQ46" s="151" t="str">
        <f t="shared" si="3"/>
        <v/>
      </c>
      <c r="AR46" s="207" t="str">
        <f t="shared" si="8"/>
        <v/>
      </c>
      <c r="AS46" s="157" t="s">
        <v>95</v>
      </c>
      <c r="AT46" s="158" t="str">
        <f>IF(V46="Zubehör/Ersatzteile",VLOOKUP(W46,'Pull-Downs_Zyl'!$K$518:$O$525,3,FALSE),CONCATENATE(AN46,AO46,AP46,AQ46,AR46))</f>
        <v/>
      </c>
      <c r="AW46" s="70" t="str">
        <f t="shared" si="4"/>
        <v/>
      </c>
      <c r="BD46" s="70" t="str">
        <f t="shared" si="5"/>
        <v/>
      </c>
      <c r="BE46" s="48" t="s">
        <v>118</v>
      </c>
      <c r="BF46" s="48">
        <v>9</v>
      </c>
      <c r="BG46" s="48" t="s">
        <v>83</v>
      </c>
      <c r="BH46" s="48" t="str">
        <f t="shared" si="17"/>
        <v>68-729Glas (Aufpreis)</v>
      </c>
      <c r="BI46" s="48" t="s">
        <v>209</v>
      </c>
      <c r="BK46" s="70" t="e">
        <f>IF(AND(#REF!="ja",M46=9,E46="PegaSys Office eVAYO"),CONCATENATE(L46,#REF!,M46,F46),IF(AND(#REF!="ja",M46=9,E46="PegaSys Office"),CONCATENATE(L46,#REF!,M46,F46),""))</f>
        <v>#REF!</v>
      </c>
      <c r="BU46" s="37" t="s">
        <v>210</v>
      </c>
      <c r="BV46" s="48" t="s">
        <v>211</v>
      </c>
      <c r="CB46" s="312"/>
      <c r="CC46" s="312"/>
      <c r="CD46" s="312"/>
      <c r="CE46" s="312" t="str">
        <f>IF(E46="PegaSys 2.1",Datenquelle_Peg2.1!$A$2,"")</f>
        <v/>
      </c>
      <c r="CF46" s="312" t="str">
        <f t="shared" si="9"/>
        <v/>
      </c>
      <c r="CG46" s="312" t="str">
        <f t="shared" si="10"/>
        <v/>
      </c>
      <c r="CH46" s="312" t="str">
        <f>IF(OR(S46="Rosetten",S46="Ovalrosetten"),Datenquelle_Peg2.1!$E$2,IF(OR(S46="Langschild",S46="Langschild schmal"),Datenquelle_Peg2.1!$E$3,IF(S46="Kurzschild",Datenquelle_Peg2.1!$E$4,IF(S46="Scandinavian Oval",Datenquelle_Peg2.1!$E$6,""))))</f>
        <v/>
      </c>
      <c r="CI46" s="312" t="str">
        <f>IF(T46=182,Datenquelle_Peg2.1!$G$2,IF(T46=192,Datenquelle_Peg2.1!$G$3,IF(T46=282,Datenquelle_Peg2.1!$G$4,IF(T46=292,Datenquelle_Peg2.1!$G$5,IF(T46=1182,Datenquelle_Peg2.1!$G$6,"")))))</f>
        <v/>
      </c>
      <c r="CJ46" s="312" t="str">
        <f>IF(G46="links",Datenquelle_Peg2.1!$I$2,IF(G46="rechts",Datenquelle_Peg2.1!$I$3,""))</f>
        <v/>
      </c>
      <c r="CK46" s="312" t="str">
        <f>IF(M46=7,Datenquelle_Peg2.1!$K$2,IF(M46=8,Datenquelle_Peg2.1!$K$3,IF(M46=8.5,Datenquelle_Peg2.1!$K$4,IF(M46=9,Datenquelle_Peg2.1!$K$5,IF(M46="F9 (FS)",Datenquelle_Peg2.1!$K$6,IF(M46=10,Datenquelle_Peg2.1!$K$7,""))))))</f>
        <v/>
      </c>
      <c r="CL46" s="312" t="str">
        <f>IF(L46="37-46 mm",Datenquelle_Peg2.1!$M$2,IF(L46="47-56 mm",Datenquelle_Peg2.1!$M$3,IF(L46="57-66 mm",Datenquelle_Peg2.1!$M$4,IF(L46="67-76 mm",Datenquelle_Peg2.1!$M$5,IF(L46="77-86 mm",Datenquelle_Peg2.1!$M$6,IF(L46="87-96 mm",Datenquelle_Peg2.1!$M$7,IF(L46="97-106 mm",Datenquelle_Peg2.1!$M$8,IF(L46="107-116 mm",Datenquelle_Peg2.1!$M$9,IF(L46="117-126 mm",Datenquelle_Peg2.1!$M$10,IF(L46="127-136 mm",Datenquelle_Peg2.1!$M$11,IF(L46="137-146 mm",Datenquelle_Peg2.1!$M$12,IF(L46="147-156 mm",Datenquelle_Peg2.1!$M$13,IF(L46="156-160 mm",Datenquelle_Peg2.1!$M$14,"")))))))))))))</f>
        <v/>
      </c>
      <c r="CM46" s="312" t="str">
        <f>IF(N46="Profilzyl. PZ",Datenquelle_Peg2.1!$O$3,IF(N46="Blind",Datenquelle_Peg2.1!$O$2,IF(N46="Zylinderabdeckung",Datenquelle_Peg2.1!$O$4,IF(N46="Scandinavian Oval",Datenquelle_Peg2.1!$O$5,""))))</f>
        <v/>
      </c>
      <c r="CN46" s="312" t="str">
        <f>IF(P46="PZ 70",Datenquelle_Peg2.1!$Q$3,IF(P46="PZ 72",Datenquelle_Peg2.1!$Q$4,IF(P46="PZ 78",Datenquelle_Peg2.1!$Q$5,IF(P46="PZ 85",Datenquelle_Peg2.1!$Q$6,IF(P46="PZ 88",Datenquelle_Peg2.1!$Q$7,IF(P46="PZ 92",Datenquelle_Peg2.1!$Q$8,IF(P46="00",Datenquelle_Peg2.1!$Q$2,IF(P46="SO 105",Datenquelle_Peg2.1!$Q$9,""))))))))</f>
        <v/>
      </c>
      <c r="CO46" s="312" t="str">
        <f>IF(O46="Profilzyl. PZ",Datenquelle_Peg2.1!$S$3,IF(O46="Blind",Datenquelle_Peg2.1!$S$2,IF(O46="Scandinavian Oval",Datenquelle_Peg2.1!$S$4,"")))</f>
        <v/>
      </c>
      <c r="CP46" s="312" t="str">
        <f t="shared" si="15"/>
        <v/>
      </c>
      <c r="CQ46" s="312" t="str">
        <f>IF(AND(Q46="außen",R46="einrastend"),Datenquelle_Peg2.1!$W$3,IF(AND(Q46="außen",R46="verschraubt"),Datenquelle_Peg2.1!$W$2,""))</f>
        <v/>
      </c>
      <c r="CR46" s="312" t="str">
        <f t="shared" si="11"/>
        <v/>
      </c>
      <c r="CS46" s="312" t="str">
        <f t="shared" si="12"/>
        <v/>
      </c>
      <c r="CT46" s="312" t="str">
        <f t="shared" si="13"/>
        <v/>
      </c>
      <c r="CU46" s="312"/>
      <c r="CV46" s="312"/>
      <c r="CW46" s="312"/>
      <c r="CX46" s="312"/>
      <c r="CY46" s="312"/>
      <c r="CZ46" s="312"/>
      <c r="DA46" s="312"/>
      <c r="DB46" s="312"/>
      <c r="DC46" s="312"/>
      <c r="DD46" s="312"/>
      <c r="DE46" s="312"/>
      <c r="DF46" s="312"/>
      <c r="DG46" s="312"/>
      <c r="DH46" s="312"/>
      <c r="DI46" s="312"/>
      <c r="DJ46" s="312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</row>
    <row r="47" spans="1:155" s="48" customFormat="1" ht="30" customHeight="1" x14ac:dyDescent="0.2">
      <c r="A47" s="159" t="str">
        <f t="shared" si="21"/>
        <v/>
      </c>
      <c r="B47" s="72"/>
      <c r="C47" s="72"/>
      <c r="D47" s="73"/>
      <c r="E47" s="339"/>
      <c r="F47" s="340"/>
      <c r="G47" s="343"/>
      <c r="H47" s="343"/>
      <c r="I47" s="344"/>
      <c r="J47" s="345"/>
      <c r="K47" s="346"/>
      <c r="L47" s="229"/>
      <c r="M47" s="228"/>
      <c r="N47" s="65"/>
      <c r="O47" s="65"/>
      <c r="P47" s="67"/>
      <c r="Q47" s="62"/>
      <c r="R47" s="68"/>
      <c r="S47" s="63"/>
      <c r="T47" s="63"/>
      <c r="U47" s="337"/>
      <c r="V47" s="63"/>
      <c r="W47" s="123"/>
      <c r="X47" s="69"/>
      <c r="Y47" s="81"/>
      <c r="Z47" s="152"/>
      <c r="AA47" s="146"/>
      <c r="AB47" s="153"/>
      <c r="AC47" s="154"/>
      <c r="AD47" s="152"/>
      <c r="AE47" s="152"/>
      <c r="AF47" s="155"/>
      <c r="AG47" s="156"/>
      <c r="AH47" s="155"/>
      <c r="AI47" s="317" t="str">
        <f t="shared" si="6"/>
        <v/>
      </c>
      <c r="AJ47" s="317" t="str">
        <f t="shared" si="7"/>
        <v/>
      </c>
      <c r="AK47" s="328" t="e">
        <f>IF(AR47=".OS",VLOOKUP($AT47,'Pull-Downs_Zyl'!M:N,2,FALSE),VLOOKUP($AT47,'Pull-Downs_Zyl'!K:L,2,FALSE))</f>
        <v>#N/A</v>
      </c>
      <c r="AL47" s="318" t="str">
        <f t="shared" si="14"/>
        <v/>
      </c>
      <c r="AM47" s="158" t="e">
        <f>VLOOKUP($AT47,'Pull-Downs_Zyl'!$K$5:$O$525,3,FALSE)</f>
        <v>#N/A</v>
      </c>
      <c r="AN47" s="151" t="str">
        <f t="shared" si="0"/>
        <v/>
      </c>
      <c r="AO47" s="151" t="str">
        <f t="shared" si="1"/>
        <v/>
      </c>
      <c r="AP47" s="151" t="str">
        <f t="shared" si="2"/>
        <v/>
      </c>
      <c r="AQ47" s="151" t="str">
        <f t="shared" si="3"/>
        <v/>
      </c>
      <c r="AR47" s="207" t="str">
        <f t="shared" si="8"/>
        <v/>
      </c>
      <c r="AS47" s="157" t="s">
        <v>95</v>
      </c>
      <c r="AT47" s="158" t="str">
        <f>IF(V47="Zubehör/Ersatzteile",VLOOKUP(W47,'Pull-Downs_Zyl'!$K$518:$O$525,3,FALSE),CONCATENATE(AN47,AO47,AP47,AQ47,AR47))</f>
        <v/>
      </c>
      <c r="AW47" s="70" t="str">
        <f t="shared" si="4"/>
        <v/>
      </c>
      <c r="BD47" s="70" t="str">
        <f t="shared" si="5"/>
        <v/>
      </c>
      <c r="BE47" s="48" t="s">
        <v>118</v>
      </c>
      <c r="BF47" s="48">
        <v>10</v>
      </c>
      <c r="BG47" s="48" t="s">
        <v>83</v>
      </c>
      <c r="BH47" s="48" t="str">
        <f t="shared" si="17"/>
        <v>68-7210Glas (Aufpreis)</v>
      </c>
      <c r="BI47" s="48" t="s">
        <v>212</v>
      </c>
      <c r="BK47" s="70" t="e">
        <f>IF(AND(#REF!="ja",M47=9,E47="PegaSys Office eVAYO"),CONCATENATE(L47,#REF!,M47,F47),IF(AND(#REF!="ja",M47=9,E47="PegaSys Office"),CONCATENATE(L47,#REF!,M47,F47),""))</f>
        <v>#REF!</v>
      </c>
      <c r="CB47" s="312"/>
      <c r="CC47" s="312"/>
      <c r="CD47" s="312"/>
      <c r="CE47" s="312" t="str">
        <f>IF(E47="PegaSys 2.1",Datenquelle_Peg2.1!$A$2,"")</f>
        <v/>
      </c>
      <c r="CF47" s="312" t="str">
        <f t="shared" si="9"/>
        <v/>
      </c>
      <c r="CG47" s="312" t="str">
        <f t="shared" si="10"/>
        <v/>
      </c>
      <c r="CH47" s="312" t="str">
        <f>IF(OR(S47="Rosetten",S47="Ovalrosetten"),Datenquelle_Peg2.1!$E$2,IF(OR(S47="Langschild",S47="Langschild schmal"),Datenquelle_Peg2.1!$E$3,IF(S47="Kurzschild",Datenquelle_Peg2.1!$E$4,IF(S47="Scandinavian Oval",Datenquelle_Peg2.1!$E$6,""))))</f>
        <v/>
      </c>
      <c r="CI47" s="312" t="str">
        <f>IF(T47=182,Datenquelle_Peg2.1!$G$2,IF(T47=192,Datenquelle_Peg2.1!$G$3,IF(T47=282,Datenquelle_Peg2.1!$G$4,IF(T47=292,Datenquelle_Peg2.1!$G$5,IF(T47=1182,Datenquelle_Peg2.1!$G$6,"")))))</f>
        <v/>
      </c>
      <c r="CJ47" s="312" t="str">
        <f>IF(G47="links",Datenquelle_Peg2.1!$I$2,IF(G47="rechts",Datenquelle_Peg2.1!$I$3,""))</f>
        <v/>
      </c>
      <c r="CK47" s="312" t="str">
        <f>IF(M47=7,Datenquelle_Peg2.1!$K$2,IF(M47=8,Datenquelle_Peg2.1!$K$3,IF(M47=8.5,Datenquelle_Peg2.1!$K$4,IF(M47=9,Datenquelle_Peg2.1!$K$5,IF(M47="F9 (FS)",Datenquelle_Peg2.1!$K$6,IF(M47=10,Datenquelle_Peg2.1!$K$7,""))))))</f>
        <v/>
      </c>
      <c r="CL47" s="312" t="str">
        <f>IF(L47="37-46 mm",Datenquelle_Peg2.1!$M$2,IF(L47="47-56 mm",Datenquelle_Peg2.1!$M$3,IF(L47="57-66 mm",Datenquelle_Peg2.1!$M$4,IF(L47="67-76 mm",Datenquelle_Peg2.1!$M$5,IF(L47="77-86 mm",Datenquelle_Peg2.1!$M$6,IF(L47="87-96 mm",Datenquelle_Peg2.1!$M$7,IF(L47="97-106 mm",Datenquelle_Peg2.1!$M$8,IF(L47="107-116 mm",Datenquelle_Peg2.1!$M$9,IF(L47="117-126 mm",Datenquelle_Peg2.1!$M$10,IF(L47="127-136 mm",Datenquelle_Peg2.1!$M$11,IF(L47="137-146 mm",Datenquelle_Peg2.1!$M$12,IF(L47="147-156 mm",Datenquelle_Peg2.1!$M$13,IF(L47="156-160 mm",Datenquelle_Peg2.1!$M$14,"")))))))))))))</f>
        <v/>
      </c>
      <c r="CM47" s="312" t="str">
        <f>IF(N47="Profilzyl. PZ",Datenquelle_Peg2.1!$O$3,IF(N47="Blind",Datenquelle_Peg2.1!$O$2,IF(N47="Zylinderabdeckung",Datenquelle_Peg2.1!$O$4,IF(N47="Scandinavian Oval",Datenquelle_Peg2.1!$O$5,""))))</f>
        <v/>
      </c>
      <c r="CN47" s="312" t="str">
        <f>IF(P47="PZ 70",Datenquelle_Peg2.1!$Q$3,IF(P47="PZ 72",Datenquelle_Peg2.1!$Q$4,IF(P47="PZ 78",Datenquelle_Peg2.1!$Q$5,IF(P47="PZ 85",Datenquelle_Peg2.1!$Q$6,IF(P47="PZ 88",Datenquelle_Peg2.1!$Q$7,IF(P47="PZ 92",Datenquelle_Peg2.1!$Q$8,IF(P47="00",Datenquelle_Peg2.1!$Q$2,IF(P47="SO 105",Datenquelle_Peg2.1!$Q$9,""))))))))</f>
        <v/>
      </c>
      <c r="CO47" s="312" t="str">
        <f>IF(O47="Profilzyl. PZ",Datenquelle_Peg2.1!$S$3,IF(O47="Blind",Datenquelle_Peg2.1!$S$2,IF(O47="Scandinavian Oval",Datenquelle_Peg2.1!$S$4,"")))</f>
        <v/>
      </c>
      <c r="CP47" s="312" t="str">
        <f t="shared" si="15"/>
        <v/>
      </c>
      <c r="CQ47" s="312" t="str">
        <f>IF(AND(Q47="außen",R47="einrastend"),Datenquelle_Peg2.1!$W$3,IF(AND(Q47="außen",R47="verschraubt"),Datenquelle_Peg2.1!$W$2,""))</f>
        <v/>
      </c>
      <c r="CR47" s="312" t="str">
        <f t="shared" si="11"/>
        <v/>
      </c>
      <c r="CS47" s="312" t="str">
        <f t="shared" si="12"/>
        <v/>
      </c>
      <c r="CT47" s="312" t="str">
        <f t="shared" si="13"/>
        <v/>
      </c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2"/>
      <c r="DN47" s="312"/>
      <c r="DO47" s="312"/>
      <c r="DP47" s="312"/>
      <c r="DQ47" s="312"/>
      <c r="DR47" s="312"/>
      <c r="DS47" s="312"/>
      <c r="DT47" s="312"/>
      <c r="DU47" s="312"/>
      <c r="DV47" s="312"/>
      <c r="DW47" s="312"/>
      <c r="DX47" s="312"/>
      <c r="DY47" s="312"/>
      <c r="DZ47" s="312"/>
      <c r="EA47" s="312"/>
      <c r="EB47" s="312"/>
      <c r="EC47" s="312"/>
      <c r="ED47" s="312"/>
      <c r="EE47" s="312"/>
      <c r="EF47" s="312"/>
      <c r="EG47" s="312"/>
      <c r="EH47" s="312"/>
      <c r="EI47" s="312"/>
      <c r="EJ47" s="312"/>
      <c r="EK47" s="312"/>
      <c r="EL47" s="312"/>
      <c r="EM47" s="312"/>
      <c r="EN47" s="312"/>
      <c r="EO47" s="312"/>
      <c r="EP47" s="312"/>
      <c r="EQ47" s="312"/>
      <c r="ER47" s="312"/>
      <c r="ES47" s="312"/>
      <c r="ET47" s="312"/>
      <c r="EU47" s="312"/>
      <c r="EV47" s="312"/>
      <c r="EW47" s="312"/>
      <c r="EX47" s="312"/>
      <c r="EY47" s="312"/>
    </row>
    <row r="48" spans="1:155" s="48" customFormat="1" ht="30" customHeight="1" x14ac:dyDescent="0.2">
      <c r="A48" s="159" t="str">
        <f t="shared" si="21"/>
        <v/>
      </c>
      <c r="B48" s="72"/>
      <c r="C48" s="72"/>
      <c r="D48" s="73"/>
      <c r="E48" s="339"/>
      <c r="F48" s="340"/>
      <c r="G48" s="343"/>
      <c r="H48" s="343"/>
      <c r="I48" s="344"/>
      <c r="J48" s="345"/>
      <c r="K48" s="346"/>
      <c r="L48" s="229"/>
      <c r="M48" s="228"/>
      <c r="N48" s="65"/>
      <c r="O48" s="65"/>
      <c r="P48" s="67"/>
      <c r="Q48" s="62"/>
      <c r="R48" s="68"/>
      <c r="S48" s="63"/>
      <c r="T48" s="63"/>
      <c r="U48" s="337"/>
      <c r="V48" s="63"/>
      <c r="W48" s="123"/>
      <c r="X48" s="69"/>
      <c r="Y48" s="81"/>
      <c r="Z48" s="152"/>
      <c r="AA48" s="146"/>
      <c r="AB48" s="153"/>
      <c r="AC48" s="154"/>
      <c r="AD48" s="152"/>
      <c r="AE48" s="152"/>
      <c r="AF48" s="155"/>
      <c r="AG48" s="156"/>
      <c r="AH48" s="155"/>
      <c r="AI48" s="317" t="str">
        <f t="shared" si="6"/>
        <v/>
      </c>
      <c r="AJ48" s="317" t="str">
        <f t="shared" si="7"/>
        <v/>
      </c>
      <c r="AK48" s="328" t="e">
        <f>IF(AR48=".OS",VLOOKUP($AT48,'Pull-Downs_Zyl'!M:N,2,FALSE),VLOOKUP($AT48,'Pull-Downs_Zyl'!K:L,2,FALSE))</f>
        <v>#N/A</v>
      </c>
      <c r="AL48" s="318" t="str">
        <f t="shared" si="14"/>
        <v/>
      </c>
      <c r="AM48" s="158" t="e">
        <f>VLOOKUP($AT48,'Pull-Downs_Zyl'!$K$5:$O$525,3,FALSE)</f>
        <v>#N/A</v>
      </c>
      <c r="AN48" s="151" t="str">
        <f t="shared" si="0"/>
        <v/>
      </c>
      <c r="AO48" s="151" t="str">
        <f t="shared" si="1"/>
        <v/>
      </c>
      <c r="AP48" s="151" t="str">
        <f t="shared" si="2"/>
        <v/>
      </c>
      <c r="AQ48" s="151" t="str">
        <f t="shared" si="3"/>
        <v/>
      </c>
      <c r="AR48" s="207" t="str">
        <f t="shared" si="8"/>
        <v/>
      </c>
      <c r="AS48" s="157" t="s">
        <v>95</v>
      </c>
      <c r="AT48" s="158" t="str">
        <f>IF(V48="Zubehör/Ersatzteile",VLOOKUP(W48,'Pull-Downs_Zyl'!$K$518:$O$525,3,FALSE),CONCATENATE(AN48,AO48,AP48,AQ48,AR48))</f>
        <v/>
      </c>
      <c r="AW48" s="70" t="str">
        <f t="shared" si="4"/>
        <v/>
      </c>
      <c r="BD48" s="70" t="str">
        <f t="shared" si="5"/>
        <v/>
      </c>
      <c r="BE48" s="48" t="s">
        <v>121</v>
      </c>
      <c r="BF48" s="48">
        <v>7</v>
      </c>
      <c r="BG48" s="48" t="s">
        <v>83</v>
      </c>
      <c r="BH48" s="48" t="str">
        <f t="shared" si="17"/>
        <v>73-777Glas (Aufpreis)</v>
      </c>
      <c r="BI48" s="48" t="s">
        <v>213</v>
      </c>
      <c r="BK48" s="70" t="e">
        <f>IF(AND(#REF!="ja",M48=9,E48="PegaSys Office eVAYO"),CONCATENATE(L48,#REF!,M48,F48),IF(AND(#REF!="ja",M48=9,E48="PegaSys Office"),CONCATENATE(L48,#REF!,M48,F48),""))</f>
        <v>#REF!</v>
      </c>
      <c r="CB48" s="312"/>
      <c r="CC48" s="312"/>
      <c r="CD48" s="312"/>
      <c r="CE48" s="312" t="str">
        <f>IF(E48="PegaSys 2.1",Datenquelle_Peg2.1!$A$2,"")</f>
        <v/>
      </c>
      <c r="CF48" s="312" t="str">
        <f t="shared" si="9"/>
        <v/>
      </c>
      <c r="CG48" s="312" t="str">
        <f t="shared" si="10"/>
        <v/>
      </c>
      <c r="CH48" s="312" t="str">
        <f>IF(OR(S48="Rosetten",S48="Ovalrosetten"),Datenquelle_Peg2.1!$E$2,IF(OR(S48="Langschild",S48="Langschild schmal"),Datenquelle_Peg2.1!$E$3,IF(S48="Kurzschild",Datenquelle_Peg2.1!$E$4,IF(S48="Scandinavian Oval",Datenquelle_Peg2.1!$E$6,""))))</f>
        <v/>
      </c>
      <c r="CI48" s="312" t="str">
        <f>IF(T48=182,Datenquelle_Peg2.1!$G$2,IF(T48=192,Datenquelle_Peg2.1!$G$3,IF(T48=282,Datenquelle_Peg2.1!$G$4,IF(T48=292,Datenquelle_Peg2.1!$G$5,IF(T48=1182,Datenquelle_Peg2.1!$G$6,"")))))</f>
        <v/>
      </c>
      <c r="CJ48" s="312" t="str">
        <f>IF(G48="links",Datenquelle_Peg2.1!$I$2,IF(G48="rechts",Datenquelle_Peg2.1!$I$3,""))</f>
        <v/>
      </c>
      <c r="CK48" s="312" t="str">
        <f>IF(M48=7,Datenquelle_Peg2.1!$K$2,IF(M48=8,Datenquelle_Peg2.1!$K$3,IF(M48=8.5,Datenquelle_Peg2.1!$K$4,IF(M48=9,Datenquelle_Peg2.1!$K$5,IF(M48="F9 (FS)",Datenquelle_Peg2.1!$K$6,IF(M48=10,Datenquelle_Peg2.1!$K$7,""))))))</f>
        <v/>
      </c>
      <c r="CL48" s="312" t="str">
        <f>IF(L48="37-46 mm",Datenquelle_Peg2.1!$M$2,IF(L48="47-56 mm",Datenquelle_Peg2.1!$M$3,IF(L48="57-66 mm",Datenquelle_Peg2.1!$M$4,IF(L48="67-76 mm",Datenquelle_Peg2.1!$M$5,IF(L48="77-86 mm",Datenquelle_Peg2.1!$M$6,IF(L48="87-96 mm",Datenquelle_Peg2.1!$M$7,IF(L48="97-106 mm",Datenquelle_Peg2.1!$M$8,IF(L48="107-116 mm",Datenquelle_Peg2.1!$M$9,IF(L48="117-126 mm",Datenquelle_Peg2.1!$M$10,IF(L48="127-136 mm",Datenquelle_Peg2.1!$M$11,IF(L48="137-146 mm",Datenquelle_Peg2.1!$M$12,IF(L48="147-156 mm",Datenquelle_Peg2.1!$M$13,IF(L48="156-160 mm",Datenquelle_Peg2.1!$M$14,"")))))))))))))</f>
        <v/>
      </c>
      <c r="CM48" s="312" t="str">
        <f>IF(N48="Profilzyl. PZ",Datenquelle_Peg2.1!$O$3,IF(N48="Blind",Datenquelle_Peg2.1!$O$2,IF(N48="Zylinderabdeckung",Datenquelle_Peg2.1!$O$4,IF(N48="Scandinavian Oval",Datenquelle_Peg2.1!$O$5,""))))</f>
        <v/>
      </c>
      <c r="CN48" s="312" t="str">
        <f>IF(P48="PZ 70",Datenquelle_Peg2.1!$Q$3,IF(P48="PZ 72",Datenquelle_Peg2.1!$Q$4,IF(P48="PZ 78",Datenquelle_Peg2.1!$Q$5,IF(P48="PZ 85",Datenquelle_Peg2.1!$Q$6,IF(P48="PZ 88",Datenquelle_Peg2.1!$Q$7,IF(P48="PZ 92",Datenquelle_Peg2.1!$Q$8,IF(P48="00",Datenquelle_Peg2.1!$Q$2,IF(P48="SO 105",Datenquelle_Peg2.1!$Q$9,""))))))))</f>
        <v/>
      </c>
      <c r="CO48" s="312" t="str">
        <f>IF(O48="Profilzyl. PZ",Datenquelle_Peg2.1!$S$3,IF(O48="Blind",Datenquelle_Peg2.1!$S$2,IF(O48="Scandinavian Oval",Datenquelle_Peg2.1!$S$4,"")))</f>
        <v/>
      </c>
      <c r="CP48" s="312" t="str">
        <f t="shared" si="15"/>
        <v/>
      </c>
      <c r="CQ48" s="312" t="str">
        <f>IF(AND(Q48="außen",R48="einrastend"),Datenquelle_Peg2.1!$W$3,IF(AND(Q48="außen",R48="verschraubt"),Datenquelle_Peg2.1!$W$2,""))</f>
        <v/>
      </c>
      <c r="CR48" s="312" t="str">
        <f t="shared" si="11"/>
        <v/>
      </c>
      <c r="CS48" s="312" t="str">
        <f t="shared" si="12"/>
        <v/>
      </c>
      <c r="CT48" s="312" t="str">
        <f t="shared" si="13"/>
        <v/>
      </c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2"/>
      <c r="DN48" s="312"/>
      <c r="DO48" s="312"/>
      <c r="DP48" s="312"/>
      <c r="DQ48" s="312"/>
      <c r="DR48" s="312"/>
      <c r="DS48" s="312"/>
      <c r="DT48" s="312"/>
      <c r="DU48" s="312"/>
      <c r="DV48" s="312"/>
      <c r="DW48" s="312"/>
      <c r="DX48" s="312"/>
      <c r="DY48" s="312"/>
      <c r="DZ48" s="312"/>
      <c r="EA48" s="312"/>
      <c r="EB48" s="312"/>
      <c r="EC48" s="312"/>
      <c r="ED48" s="312"/>
      <c r="EE48" s="312"/>
      <c r="EF48" s="312"/>
      <c r="EG48" s="312"/>
      <c r="EH48" s="312"/>
      <c r="EI48" s="312"/>
      <c r="EJ48" s="312"/>
      <c r="EK48" s="312"/>
      <c r="EL48" s="312"/>
      <c r="EM48" s="312"/>
      <c r="EN48" s="312"/>
      <c r="EO48" s="312"/>
      <c r="EP48" s="312"/>
      <c r="EQ48" s="312"/>
      <c r="ER48" s="312"/>
      <c r="ES48" s="312"/>
      <c r="ET48" s="312"/>
      <c r="EU48" s="312"/>
      <c r="EV48" s="312"/>
      <c r="EW48" s="312"/>
      <c r="EX48" s="312"/>
      <c r="EY48" s="312"/>
    </row>
    <row r="49" spans="1:155" s="48" customFormat="1" ht="30" customHeight="1" x14ac:dyDescent="0.2">
      <c r="A49" s="159" t="str">
        <f t="shared" si="21"/>
        <v/>
      </c>
      <c r="B49" s="72"/>
      <c r="C49" s="72"/>
      <c r="D49" s="73"/>
      <c r="E49" s="339"/>
      <c r="F49" s="340"/>
      <c r="G49" s="343"/>
      <c r="H49" s="343"/>
      <c r="I49" s="344"/>
      <c r="J49" s="345"/>
      <c r="K49" s="346"/>
      <c r="L49" s="229"/>
      <c r="M49" s="228"/>
      <c r="N49" s="65"/>
      <c r="O49" s="65"/>
      <c r="P49" s="67"/>
      <c r="Q49" s="62"/>
      <c r="R49" s="68"/>
      <c r="S49" s="63"/>
      <c r="T49" s="63"/>
      <c r="U49" s="337"/>
      <c r="V49" s="63"/>
      <c r="W49" s="123"/>
      <c r="X49" s="69"/>
      <c r="Y49" s="81"/>
      <c r="Z49" s="152"/>
      <c r="AA49" s="146"/>
      <c r="AB49" s="153"/>
      <c r="AC49" s="154"/>
      <c r="AD49" s="152"/>
      <c r="AE49" s="152"/>
      <c r="AF49" s="155"/>
      <c r="AG49" s="156"/>
      <c r="AH49" s="155"/>
      <c r="AI49" s="317" t="str">
        <f t="shared" si="6"/>
        <v/>
      </c>
      <c r="AJ49" s="317" t="str">
        <f t="shared" si="7"/>
        <v/>
      </c>
      <c r="AK49" s="328" t="e">
        <f>IF(AR49=".OS",VLOOKUP($AT49,'Pull-Downs_Zyl'!M:N,2,FALSE),VLOOKUP($AT49,'Pull-Downs_Zyl'!K:L,2,FALSE))</f>
        <v>#N/A</v>
      </c>
      <c r="AL49" s="318" t="str">
        <f t="shared" si="14"/>
        <v/>
      </c>
      <c r="AM49" s="158" t="e">
        <f>VLOOKUP($AT49,'Pull-Downs_Zyl'!$K$5:$O$525,3,FALSE)</f>
        <v>#N/A</v>
      </c>
      <c r="AN49" s="151" t="str">
        <f t="shared" si="0"/>
        <v/>
      </c>
      <c r="AO49" s="151" t="str">
        <f t="shared" si="1"/>
        <v/>
      </c>
      <c r="AP49" s="151" t="str">
        <f t="shared" si="2"/>
        <v/>
      </c>
      <c r="AQ49" s="151" t="str">
        <f t="shared" si="3"/>
        <v/>
      </c>
      <c r="AR49" s="207" t="str">
        <f t="shared" si="8"/>
        <v/>
      </c>
      <c r="AS49" s="157" t="s">
        <v>95</v>
      </c>
      <c r="AT49" s="158" t="str">
        <f>IF(V49="Zubehör/Ersatzteile",VLOOKUP(W49,'Pull-Downs_Zyl'!$K$518:$O$525,3,FALSE),CONCATENATE(AN49,AO49,AP49,AQ49,AR49))</f>
        <v/>
      </c>
      <c r="AW49" s="70" t="str">
        <f t="shared" si="4"/>
        <v/>
      </c>
      <c r="BD49" s="70" t="str">
        <f t="shared" si="5"/>
        <v/>
      </c>
      <c r="BE49" s="48" t="s">
        <v>121</v>
      </c>
      <c r="BF49" s="48">
        <v>8</v>
      </c>
      <c r="BG49" s="48" t="s">
        <v>83</v>
      </c>
      <c r="BH49" s="48" t="str">
        <f t="shared" si="17"/>
        <v>73-778Glas (Aufpreis)</v>
      </c>
      <c r="BI49" s="48" t="s">
        <v>214</v>
      </c>
      <c r="BK49" s="70" t="e">
        <f>IF(AND(#REF!="ja",M49=9,E49="PegaSys Office eVAYO"),CONCATENATE(L49,#REF!,M49,F49),IF(AND(#REF!="ja",M49=9,E49="PegaSys Office"),CONCATENATE(L49,#REF!,M49,F49),""))</f>
        <v>#REF!</v>
      </c>
      <c r="CB49" s="312"/>
      <c r="CC49" s="312"/>
      <c r="CD49" s="312"/>
      <c r="CE49" s="312" t="str">
        <f>IF(E49="PegaSys 2.1",Datenquelle_Peg2.1!$A$2,"")</f>
        <v/>
      </c>
      <c r="CF49" s="312" t="str">
        <f t="shared" si="9"/>
        <v/>
      </c>
      <c r="CG49" s="312" t="str">
        <f t="shared" si="10"/>
        <v/>
      </c>
      <c r="CH49" s="312" t="str">
        <f>IF(OR(S49="Rosetten",S49="Ovalrosetten"),Datenquelle_Peg2.1!$E$2,IF(OR(S49="Langschild",S49="Langschild schmal"),Datenquelle_Peg2.1!$E$3,IF(S49="Kurzschild",Datenquelle_Peg2.1!$E$4,IF(S49="Scandinavian Oval",Datenquelle_Peg2.1!$E$6,""))))</f>
        <v/>
      </c>
      <c r="CI49" s="312" t="str">
        <f>IF(T49=182,Datenquelle_Peg2.1!$G$2,IF(T49=192,Datenquelle_Peg2.1!$G$3,IF(T49=282,Datenquelle_Peg2.1!$G$4,IF(T49=292,Datenquelle_Peg2.1!$G$5,IF(T49=1182,Datenquelle_Peg2.1!$G$6,"")))))</f>
        <v/>
      </c>
      <c r="CJ49" s="312" t="str">
        <f>IF(G49="links",Datenquelle_Peg2.1!$I$2,IF(G49="rechts",Datenquelle_Peg2.1!$I$3,""))</f>
        <v/>
      </c>
      <c r="CK49" s="312" t="str">
        <f>IF(M49=7,Datenquelle_Peg2.1!$K$2,IF(M49=8,Datenquelle_Peg2.1!$K$3,IF(M49=8.5,Datenquelle_Peg2.1!$K$4,IF(M49=9,Datenquelle_Peg2.1!$K$5,IF(M49="F9 (FS)",Datenquelle_Peg2.1!$K$6,IF(M49=10,Datenquelle_Peg2.1!$K$7,""))))))</f>
        <v/>
      </c>
      <c r="CL49" s="312" t="str">
        <f>IF(L49="37-46 mm",Datenquelle_Peg2.1!$M$2,IF(L49="47-56 mm",Datenquelle_Peg2.1!$M$3,IF(L49="57-66 mm",Datenquelle_Peg2.1!$M$4,IF(L49="67-76 mm",Datenquelle_Peg2.1!$M$5,IF(L49="77-86 mm",Datenquelle_Peg2.1!$M$6,IF(L49="87-96 mm",Datenquelle_Peg2.1!$M$7,IF(L49="97-106 mm",Datenquelle_Peg2.1!$M$8,IF(L49="107-116 mm",Datenquelle_Peg2.1!$M$9,IF(L49="117-126 mm",Datenquelle_Peg2.1!$M$10,IF(L49="127-136 mm",Datenquelle_Peg2.1!$M$11,IF(L49="137-146 mm",Datenquelle_Peg2.1!$M$12,IF(L49="147-156 mm",Datenquelle_Peg2.1!$M$13,IF(L49="156-160 mm",Datenquelle_Peg2.1!$M$14,"")))))))))))))</f>
        <v/>
      </c>
      <c r="CM49" s="312" t="str">
        <f>IF(N49="Profilzyl. PZ",Datenquelle_Peg2.1!$O$3,IF(N49="Blind",Datenquelle_Peg2.1!$O$2,IF(N49="Zylinderabdeckung",Datenquelle_Peg2.1!$O$4,IF(N49="Scandinavian Oval",Datenquelle_Peg2.1!$O$5,""))))</f>
        <v/>
      </c>
      <c r="CN49" s="312" t="str">
        <f>IF(P49="PZ 70",Datenquelle_Peg2.1!$Q$3,IF(P49="PZ 72",Datenquelle_Peg2.1!$Q$4,IF(P49="PZ 78",Datenquelle_Peg2.1!$Q$5,IF(P49="PZ 85",Datenquelle_Peg2.1!$Q$6,IF(P49="PZ 88",Datenquelle_Peg2.1!$Q$7,IF(P49="PZ 92",Datenquelle_Peg2.1!$Q$8,IF(P49="00",Datenquelle_Peg2.1!$Q$2,IF(P49="SO 105",Datenquelle_Peg2.1!$Q$9,""))))))))</f>
        <v/>
      </c>
      <c r="CO49" s="312" t="str">
        <f>IF(O49="Profilzyl. PZ",Datenquelle_Peg2.1!$S$3,IF(O49="Blind",Datenquelle_Peg2.1!$S$2,IF(O49="Scandinavian Oval",Datenquelle_Peg2.1!$S$4,"")))</f>
        <v/>
      </c>
      <c r="CP49" s="312" t="str">
        <f t="shared" si="15"/>
        <v/>
      </c>
      <c r="CQ49" s="312" t="str">
        <f>IF(AND(Q49="außen",R49="einrastend"),Datenquelle_Peg2.1!$W$3,IF(AND(Q49="außen",R49="verschraubt"),Datenquelle_Peg2.1!$W$2,""))</f>
        <v/>
      </c>
      <c r="CR49" s="312" t="str">
        <f t="shared" si="11"/>
        <v/>
      </c>
      <c r="CS49" s="312" t="str">
        <f t="shared" si="12"/>
        <v/>
      </c>
      <c r="CT49" s="312" t="str">
        <f t="shared" si="13"/>
        <v/>
      </c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12"/>
      <c r="DN49" s="312"/>
      <c r="DO49" s="312"/>
      <c r="DP49" s="312"/>
      <c r="DQ49" s="312"/>
      <c r="DR49" s="312"/>
      <c r="DS49" s="312"/>
      <c r="DT49" s="312"/>
      <c r="DU49" s="312"/>
      <c r="DV49" s="312"/>
      <c r="DW49" s="312"/>
      <c r="DX49" s="312"/>
      <c r="DY49" s="312"/>
      <c r="DZ49" s="312"/>
      <c r="EA49" s="312"/>
      <c r="EB49" s="312"/>
      <c r="EC49" s="312"/>
      <c r="ED49" s="312"/>
      <c r="EE49" s="312"/>
      <c r="EF49" s="312"/>
      <c r="EG49" s="312"/>
      <c r="EH49" s="312"/>
      <c r="EI49" s="312"/>
      <c r="EJ49" s="312"/>
      <c r="EK49" s="312"/>
      <c r="EL49" s="312"/>
      <c r="EM49" s="312"/>
      <c r="EN49" s="312"/>
      <c r="EO49" s="312"/>
      <c r="EP49" s="312"/>
      <c r="EQ49" s="312"/>
      <c r="ER49" s="312"/>
      <c r="ES49" s="312"/>
      <c r="ET49" s="312"/>
      <c r="EU49" s="312"/>
      <c r="EV49" s="312"/>
      <c r="EW49" s="312"/>
      <c r="EX49" s="312"/>
      <c r="EY49" s="312"/>
    </row>
    <row r="50" spans="1:155" s="48" customFormat="1" ht="30" customHeight="1" x14ac:dyDescent="0.2">
      <c r="A50" s="159" t="str">
        <f t="shared" si="21"/>
        <v/>
      </c>
      <c r="B50" s="72"/>
      <c r="C50" s="72"/>
      <c r="D50" s="73"/>
      <c r="E50" s="339"/>
      <c r="F50" s="340"/>
      <c r="G50" s="343"/>
      <c r="H50" s="343"/>
      <c r="I50" s="344"/>
      <c r="J50" s="345"/>
      <c r="K50" s="346"/>
      <c r="L50" s="229"/>
      <c r="M50" s="228"/>
      <c r="N50" s="65"/>
      <c r="O50" s="65"/>
      <c r="P50" s="67"/>
      <c r="Q50" s="62"/>
      <c r="R50" s="68"/>
      <c r="S50" s="63"/>
      <c r="T50" s="63"/>
      <c r="U50" s="337"/>
      <c r="V50" s="63"/>
      <c r="W50" s="123"/>
      <c r="X50" s="69"/>
      <c r="Y50" s="81"/>
      <c r="Z50" s="152"/>
      <c r="AA50" s="146"/>
      <c r="AB50" s="153"/>
      <c r="AC50" s="154"/>
      <c r="AD50" s="152"/>
      <c r="AE50" s="152"/>
      <c r="AF50" s="155"/>
      <c r="AG50" s="156"/>
      <c r="AH50" s="155"/>
      <c r="AI50" s="317" t="str">
        <f t="shared" si="6"/>
        <v/>
      </c>
      <c r="AJ50" s="317" t="str">
        <f t="shared" si="7"/>
        <v/>
      </c>
      <c r="AK50" s="328" t="e">
        <f>IF(AR50=".OS",VLOOKUP($AT50,'Pull-Downs_Zyl'!M:N,2,FALSE),VLOOKUP($AT50,'Pull-Downs_Zyl'!K:L,2,FALSE))</f>
        <v>#N/A</v>
      </c>
      <c r="AL50" s="318" t="str">
        <f t="shared" si="14"/>
        <v/>
      </c>
      <c r="AM50" s="158" t="e">
        <f>VLOOKUP($AT50,'Pull-Downs_Zyl'!$K$5:$O$525,3,FALSE)</f>
        <v>#N/A</v>
      </c>
      <c r="AN50" s="151" t="str">
        <f t="shared" si="0"/>
        <v/>
      </c>
      <c r="AO50" s="151" t="str">
        <f t="shared" si="1"/>
        <v/>
      </c>
      <c r="AP50" s="151" t="str">
        <f t="shared" si="2"/>
        <v/>
      </c>
      <c r="AQ50" s="151" t="str">
        <f t="shared" si="3"/>
        <v/>
      </c>
      <c r="AR50" s="207" t="str">
        <f t="shared" si="8"/>
        <v/>
      </c>
      <c r="AS50" s="157" t="s">
        <v>95</v>
      </c>
      <c r="AT50" s="158" t="str">
        <f>IF(V50="Zubehör/Ersatzteile",VLOOKUP(W50,'Pull-Downs_Zyl'!$K$518:$O$525,3,FALSE),CONCATENATE(AN50,AO50,AP50,AQ50,AR50))</f>
        <v/>
      </c>
      <c r="AW50" s="70" t="str">
        <f t="shared" si="4"/>
        <v/>
      </c>
      <c r="BD50" s="70" t="str">
        <f t="shared" si="5"/>
        <v/>
      </c>
      <c r="BE50" s="48" t="s">
        <v>121</v>
      </c>
      <c r="BF50" s="48">
        <v>8.5</v>
      </c>
      <c r="BG50" s="48" t="s">
        <v>83</v>
      </c>
      <c r="BH50" s="48" t="str">
        <f t="shared" si="17"/>
        <v>73-778,5Glas (Aufpreis)</v>
      </c>
      <c r="BI50" s="48" t="s">
        <v>215</v>
      </c>
      <c r="BK50" s="70" t="e">
        <f>IF(AND(#REF!="ja",M50=9,E50="PegaSys Office eVAYO"),CONCATENATE(L50,#REF!,M50,F50),IF(AND(#REF!="ja",M50=9,E50="PegaSys Office"),CONCATENATE(L50,#REF!,M50,F50),""))</f>
        <v>#REF!</v>
      </c>
      <c r="CB50" s="312"/>
      <c r="CC50" s="312"/>
      <c r="CD50" s="312"/>
      <c r="CE50" s="312" t="str">
        <f>IF(E50="PegaSys 2.1",Datenquelle_Peg2.1!$A$2,"")</f>
        <v/>
      </c>
      <c r="CF50" s="312" t="str">
        <f t="shared" si="9"/>
        <v/>
      </c>
      <c r="CG50" s="312" t="str">
        <f t="shared" si="10"/>
        <v/>
      </c>
      <c r="CH50" s="312" t="str">
        <f>IF(OR(S50="Rosetten",S50="Ovalrosetten"),Datenquelle_Peg2.1!$E$2,IF(OR(S50="Langschild",S50="Langschild schmal"),Datenquelle_Peg2.1!$E$3,IF(S50="Kurzschild",Datenquelle_Peg2.1!$E$4,IF(S50="Scandinavian Oval",Datenquelle_Peg2.1!$E$6,""))))</f>
        <v/>
      </c>
      <c r="CI50" s="312" t="str">
        <f>IF(T50=182,Datenquelle_Peg2.1!$G$2,IF(T50=192,Datenquelle_Peg2.1!$G$3,IF(T50=282,Datenquelle_Peg2.1!$G$4,IF(T50=292,Datenquelle_Peg2.1!$G$5,IF(T50=1182,Datenquelle_Peg2.1!$G$6,"")))))</f>
        <v/>
      </c>
      <c r="CJ50" s="312" t="str">
        <f>IF(G50="links",Datenquelle_Peg2.1!$I$2,IF(G50="rechts",Datenquelle_Peg2.1!$I$3,""))</f>
        <v/>
      </c>
      <c r="CK50" s="312" t="str">
        <f>IF(M50=7,Datenquelle_Peg2.1!$K$2,IF(M50=8,Datenquelle_Peg2.1!$K$3,IF(M50=8.5,Datenquelle_Peg2.1!$K$4,IF(M50=9,Datenquelle_Peg2.1!$K$5,IF(M50="F9 (FS)",Datenquelle_Peg2.1!$K$6,IF(M50=10,Datenquelle_Peg2.1!$K$7,""))))))</f>
        <v/>
      </c>
      <c r="CL50" s="312" t="str">
        <f>IF(L50="37-46 mm",Datenquelle_Peg2.1!$M$2,IF(L50="47-56 mm",Datenquelle_Peg2.1!$M$3,IF(L50="57-66 mm",Datenquelle_Peg2.1!$M$4,IF(L50="67-76 mm",Datenquelle_Peg2.1!$M$5,IF(L50="77-86 mm",Datenquelle_Peg2.1!$M$6,IF(L50="87-96 mm",Datenquelle_Peg2.1!$M$7,IF(L50="97-106 mm",Datenquelle_Peg2.1!$M$8,IF(L50="107-116 mm",Datenquelle_Peg2.1!$M$9,IF(L50="117-126 mm",Datenquelle_Peg2.1!$M$10,IF(L50="127-136 mm",Datenquelle_Peg2.1!$M$11,IF(L50="137-146 mm",Datenquelle_Peg2.1!$M$12,IF(L50="147-156 mm",Datenquelle_Peg2.1!$M$13,IF(L50="156-160 mm",Datenquelle_Peg2.1!$M$14,"")))))))))))))</f>
        <v/>
      </c>
      <c r="CM50" s="312" t="str">
        <f>IF(N50="Profilzyl. PZ",Datenquelle_Peg2.1!$O$3,IF(N50="Blind",Datenquelle_Peg2.1!$O$2,IF(N50="Zylinderabdeckung",Datenquelle_Peg2.1!$O$4,IF(N50="Scandinavian Oval",Datenquelle_Peg2.1!$O$5,""))))</f>
        <v/>
      </c>
      <c r="CN50" s="312" t="str">
        <f>IF(P50="PZ 70",Datenquelle_Peg2.1!$Q$3,IF(P50="PZ 72",Datenquelle_Peg2.1!$Q$4,IF(P50="PZ 78",Datenquelle_Peg2.1!$Q$5,IF(P50="PZ 85",Datenquelle_Peg2.1!$Q$6,IF(P50="PZ 88",Datenquelle_Peg2.1!$Q$7,IF(P50="PZ 92",Datenquelle_Peg2.1!$Q$8,IF(P50="00",Datenquelle_Peg2.1!$Q$2,IF(P50="SO 105",Datenquelle_Peg2.1!$Q$9,""))))))))</f>
        <v/>
      </c>
      <c r="CO50" s="312" t="str">
        <f>IF(O50="Profilzyl. PZ",Datenquelle_Peg2.1!$S$3,IF(O50="Blind",Datenquelle_Peg2.1!$S$2,IF(O50="Scandinavian Oval",Datenquelle_Peg2.1!$S$4,"")))</f>
        <v/>
      </c>
      <c r="CP50" s="312" t="str">
        <f t="shared" si="15"/>
        <v/>
      </c>
      <c r="CQ50" s="312" t="str">
        <f>IF(AND(Q50="außen",R50="einrastend"),Datenquelle_Peg2.1!$W$3,IF(AND(Q50="außen",R50="verschraubt"),Datenquelle_Peg2.1!$W$2,""))</f>
        <v/>
      </c>
      <c r="CR50" s="312" t="str">
        <f t="shared" si="11"/>
        <v/>
      </c>
      <c r="CS50" s="312" t="str">
        <f t="shared" si="12"/>
        <v/>
      </c>
      <c r="CT50" s="312" t="str">
        <f t="shared" si="13"/>
        <v/>
      </c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2"/>
      <c r="DN50" s="312"/>
      <c r="DO50" s="312"/>
      <c r="DP50" s="312"/>
      <c r="DQ50" s="312"/>
      <c r="DR50" s="312"/>
      <c r="DS50" s="312"/>
      <c r="DT50" s="312"/>
      <c r="DU50" s="312"/>
      <c r="DV50" s="312"/>
      <c r="DW50" s="312"/>
      <c r="DX50" s="312"/>
      <c r="DY50" s="312"/>
      <c r="DZ50" s="312"/>
      <c r="EA50" s="312"/>
      <c r="EB50" s="312"/>
      <c r="EC50" s="312"/>
      <c r="ED50" s="312"/>
      <c r="EE50" s="312"/>
      <c r="EF50" s="312"/>
      <c r="EG50" s="312"/>
      <c r="EH50" s="312"/>
      <c r="EI50" s="312"/>
      <c r="EJ50" s="312"/>
      <c r="EK50" s="312"/>
      <c r="EL50" s="312"/>
      <c r="EM50" s="312"/>
      <c r="EN50" s="312"/>
      <c r="EO50" s="312"/>
      <c r="EP50" s="312"/>
      <c r="EQ50" s="312"/>
      <c r="ER50" s="312"/>
      <c r="ES50" s="312"/>
      <c r="ET50" s="312"/>
      <c r="EU50" s="312"/>
      <c r="EV50" s="312"/>
      <c r="EW50" s="312"/>
      <c r="EX50" s="312"/>
      <c r="EY50" s="312"/>
    </row>
    <row r="51" spans="1:155" s="48" customFormat="1" ht="30" customHeight="1" x14ac:dyDescent="0.2">
      <c r="A51" s="159" t="str">
        <f t="shared" si="21"/>
        <v/>
      </c>
      <c r="B51" s="72"/>
      <c r="C51" s="72"/>
      <c r="D51" s="73"/>
      <c r="E51" s="339"/>
      <c r="F51" s="340"/>
      <c r="G51" s="343"/>
      <c r="H51" s="343"/>
      <c r="I51" s="344"/>
      <c r="J51" s="345"/>
      <c r="K51" s="346"/>
      <c r="L51" s="229"/>
      <c r="M51" s="228"/>
      <c r="N51" s="65"/>
      <c r="O51" s="65"/>
      <c r="P51" s="67"/>
      <c r="Q51" s="62"/>
      <c r="R51" s="68"/>
      <c r="S51" s="63"/>
      <c r="T51" s="63"/>
      <c r="U51" s="337"/>
      <c r="V51" s="63"/>
      <c r="W51" s="123"/>
      <c r="X51" s="69"/>
      <c r="Y51" s="81"/>
      <c r="Z51" s="152"/>
      <c r="AA51" s="146"/>
      <c r="AB51" s="153"/>
      <c r="AC51" s="154"/>
      <c r="AD51" s="152"/>
      <c r="AE51" s="152"/>
      <c r="AF51" s="155"/>
      <c r="AG51" s="156"/>
      <c r="AH51" s="155"/>
      <c r="AI51" s="317" t="str">
        <f t="shared" si="6"/>
        <v/>
      </c>
      <c r="AJ51" s="317" t="str">
        <f t="shared" si="7"/>
        <v/>
      </c>
      <c r="AK51" s="328" t="e">
        <f>IF(AR51=".OS",VLOOKUP($AT51,'Pull-Downs_Zyl'!M:N,2,FALSE),VLOOKUP($AT51,'Pull-Downs_Zyl'!K:L,2,FALSE))</f>
        <v>#N/A</v>
      </c>
      <c r="AL51" s="318" t="str">
        <f t="shared" si="14"/>
        <v/>
      </c>
      <c r="AM51" s="158" t="e">
        <f>VLOOKUP($AT51,'Pull-Downs_Zyl'!$K$5:$O$525,3,FALSE)</f>
        <v>#N/A</v>
      </c>
      <c r="AN51" s="151" t="str">
        <f t="shared" si="0"/>
        <v/>
      </c>
      <c r="AO51" s="151" t="str">
        <f t="shared" si="1"/>
        <v/>
      </c>
      <c r="AP51" s="151" t="str">
        <f t="shared" si="2"/>
        <v/>
      </c>
      <c r="AQ51" s="151" t="str">
        <f t="shared" si="3"/>
        <v/>
      </c>
      <c r="AR51" s="207" t="str">
        <f t="shared" si="8"/>
        <v/>
      </c>
      <c r="AS51" s="157" t="s">
        <v>95</v>
      </c>
      <c r="AT51" s="158" t="str">
        <f>IF(V51="Zubehör/Ersatzteile",VLOOKUP(W51,'Pull-Downs_Zyl'!$K$518:$O$525,3,FALSE),CONCATENATE(AN51,AO51,AP51,AQ51,AR51))</f>
        <v/>
      </c>
      <c r="AW51" s="70" t="str">
        <f t="shared" si="4"/>
        <v/>
      </c>
      <c r="BD51" s="70" t="str">
        <f t="shared" si="5"/>
        <v/>
      </c>
      <c r="BE51" s="48" t="s">
        <v>121</v>
      </c>
      <c r="BF51" s="48">
        <v>9</v>
      </c>
      <c r="BG51" s="48" t="s">
        <v>83</v>
      </c>
      <c r="BH51" s="48" t="str">
        <f t="shared" si="17"/>
        <v>73-779Glas (Aufpreis)</v>
      </c>
      <c r="BI51" s="48" t="s">
        <v>216</v>
      </c>
      <c r="BK51" s="70" t="e">
        <f>IF(AND(#REF!="ja",M51=9,E51="PegaSys Office eVAYO"),CONCATENATE(L51,#REF!,M51,F51),IF(AND(#REF!="ja",M51=9,E51="PegaSys Office"),CONCATENATE(L51,#REF!,M51,F51),""))</f>
        <v>#REF!</v>
      </c>
      <c r="CB51" s="312"/>
      <c r="CC51" s="312"/>
      <c r="CD51" s="312"/>
      <c r="CE51" s="312" t="str">
        <f>IF(E51="PegaSys 2.1",Datenquelle_Peg2.1!$A$2,"")</f>
        <v/>
      </c>
      <c r="CF51" s="312" t="str">
        <f t="shared" si="9"/>
        <v/>
      </c>
      <c r="CG51" s="312" t="str">
        <f t="shared" si="10"/>
        <v/>
      </c>
      <c r="CH51" s="312" t="str">
        <f>IF(OR(S51="Rosetten",S51="Ovalrosetten"),Datenquelle_Peg2.1!$E$2,IF(OR(S51="Langschild",S51="Langschild schmal"),Datenquelle_Peg2.1!$E$3,IF(S51="Kurzschild",Datenquelle_Peg2.1!$E$4,IF(S51="Scandinavian Oval",Datenquelle_Peg2.1!$E$6,""))))</f>
        <v/>
      </c>
      <c r="CI51" s="312" t="str">
        <f>IF(T51=182,Datenquelle_Peg2.1!$G$2,IF(T51=192,Datenquelle_Peg2.1!$G$3,IF(T51=282,Datenquelle_Peg2.1!$G$4,IF(T51=292,Datenquelle_Peg2.1!$G$5,IF(T51=1182,Datenquelle_Peg2.1!$G$6,"")))))</f>
        <v/>
      </c>
      <c r="CJ51" s="312" t="str">
        <f>IF(G51="links",Datenquelle_Peg2.1!$I$2,IF(G51="rechts",Datenquelle_Peg2.1!$I$3,""))</f>
        <v/>
      </c>
      <c r="CK51" s="312" t="str">
        <f>IF(M51=7,Datenquelle_Peg2.1!$K$2,IF(M51=8,Datenquelle_Peg2.1!$K$3,IF(M51=8.5,Datenquelle_Peg2.1!$K$4,IF(M51=9,Datenquelle_Peg2.1!$K$5,IF(M51="F9 (FS)",Datenquelle_Peg2.1!$K$6,IF(M51=10,Datenquelle_Peg2.1!$K$7,""))))))</f>
        <v/>
      </c>
      <c r="CL51" s="312" t="str">
        <f>IF(L51="37-46 mm",Datenquelle_Peg2.1!$M$2,IF(L51="47-56 mm",Datenquelle_Peg2.1!$M$3,IF(L51="57-66 mm",Datenquelle_Peg2.1!$M$4,IF(L51="67-76 mm",Datenquelle_Peg2.1!$M$5,IF(L51="77-86 mm",Datenquelle_Peg2.1!$M$6,IF(L51="87-96 mm",Datenquelle_Peg2.1!$M$7,IF(L51="97-106 mm",Datenquelle_Peg2.1!$M$8,IF(L51="107-116 mm",Datenquelle_Peg2.1!$M$9,IF(L51="117-126 mm",Datenquelle_Peg2.1!$M$10,IF(L51="127-136 mm",Datenquelle_Peg2.1!$M$11,IF(L51="137-146 mm",Datenquelle_Peg2.1!$M$12,IF(L51="147-156 mm",Datenquelle_Peg2.1!$M$13,IF(L51="156-160 mm",Datenquelle_Peg2.1!$M$14,"")))))))))))))</f>
        <v/>
      </c>
      <c r="CM51" s="312" t="str">
        <f>IF(N51="Profilzyl. PZ",Datenquelle_Peg2.1!$O$3,IF(N51="Blind",Datenquelle_Peg2.1!$O$2,IF(N51="Zylinderabdeckung",Datenquelle_Peg2.1!$O$4,IF(N51="Scandinavian Oval",Datenquelle_Peg2.1!$O$5,""))))</f>
        <v/>
      </c>
      <c r="CN51" s="312" t="str">
        <f>IF(P51="PZ 70",Datenquelle_Peg2.1!$Q$3,IF(P51="PZ 72",Datenquelle_Peg2.1!$Q$4,IF(P51="PZ 78",Datenquelle_Peg2.1!$Q$5,IF(P51="PZ 85",Datenquelle_Peg2.1!$Q$6,IF(P51="PZ 88",Datenquelle_Peg2.1!$Q$7,IF(P51="PZ 92",Datenquelle_Peg2.1!$Q$8,IF(P51="00",Datenquelle_Peg2.1!$Q$2,IF(P51="SO 105",Datenquelle_Peg2.1!$Q$9,""))))))))</f>
        <v/>
      </c>
      <c r="CO51" s="312" t="str">
        <f>IF(O51="Profilzyl. PZ",Datenquelle_Peg2.1!$S$3,IF(O51="Blind",Datenquelle_Peg2.1!$S$2,IF(O51="Scandinavian Oval",Datenquelle_Peg2.1!$S$4,"")))</f>
        <v/>
      </c>
      <c r="CP51" s="312" t="str">
        <f t="shared" si="15"/>
        <v/>
      </c>
      <c r="CQ51" s="312" t="str">
        <f>IF(AND(Q51="außen",R51="einrastend"),Datenquelle_Peg2.1!$W$3,IF(AND(Q51="außen",R51="verschraubt"),Datenquelle_Peg2.1!$W$2,""))</f>
        <v/>
      </c>
      <c r="CR51" s="312" t="str">
        <f t="shared" si="11"/>
        <v/>
      </c>
      <c r="CS51" s="312" t="str">
        <f t="shared" si="12"/>
        <v/>
      </c>
      <c r="CT51" s="312" t="str">
        <f t="shared" si="13"/>
        <v/>
      </c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2"/>
      <c r="DN51" s="312"/>
      <c r="DO51" s="312"/>
      <c r="DP51" s="312"/>
      <c r="DQ51" s="312"/>
      <c r="DR51" s="312"/>
      <c r="DS51" s="312"/>
      <c r="DT51" s="312"/>
      <c r="DU51" s="312"/>
      <c r="DV51" s="312"/>
      <c r="DW51" s="312"/>
      <c r="DX51" s="312"/>
      <c r="DY51" s="312"/>
      <c r="DZ51" s="312"/>
      <c r="EA51" s="312"/>
      <c r="EB51" s="312"/>
      <c r="EC51" s="312"/>
      <c r="ED51" s="312"/>
      <c r="EE51" s="312"/>
      <c r="EF51" s="312"/>
      <c r="EG51" s="312"/>
      <c r="EH51" s="312"/>
      <c r="EI51" s="312"/>
      <c r="EJ51" s="312"/>
      <c r="EK51" s="312"/>
      <c r="EL51" s="312"/>
      <c r="EM51" s="312"/>
      <c r="EN51" s="312"/>
      <c r="EO51" s="312"/>
      <c r="EP51" s="312"/>
      <c r="EQ51" s="312"/>
      <c r="ER51" s="312"/>
      <c r="ES51" s="312"/>
      <c r="ET51" s="312"/>
      <c r="EU51" s="312"/>
      <c r="EV51" s="312"/>
      <c r="EW51" s="312"/>
      <c r="EX51" s="312"/>
      <c r="EY51" s="312"/>
    </row>
    <row r="52" spans="1:155" s="48" customFormat="1" ht="30" customHeight="1" x14ac:dyDescent="0.2">
      <c r="A52" s="159" t="str">
        <f t="shared" si="21"/>
        <v/>
      </c>
      <c r="B52" s="72"/>
      <c r="C52" s="72"/>
      <c r="D52" s="73"/>
      <c r="E52" s="339"/>
      <c r="F52" s="340"/>
      <c r="G52" s="343"/>
      <c r="H52" s="343"/>
      <c r="I52" s="344"/>
      <c r="J52" s="345"/>
      <c r="K52" s="346"/>
      <c r="L52" s="229"/>
      <c r="M52" s="228"/>
      <c r="N52" s="65"/>
      <c r="O52" s="65"/>
      <c r="P52" s="67"/>
      <c r="Q52" s="62"/>
      <c r="R52" s="68"/>
      <c r="S52" s="63"/>
      <c r="T52" s="63"/>
      <c r="U52" s="337"/>
      <c r="V52" s="63"/>
      <c r="W52" s="123"/>
      <c r="X52" s="69"/>
      <c r="Y52" s="81"/>
      <c r="Z52" s="152"/>
      <c r="AA52" s="146"/>
      <c r="AB52" s="153"/>
      <c r="AC52" s="154"/>
      <c r="AD52" s="152"/>
      <c r="AE52" s="152"/>
      <c r="AF52" s="155"/>
      <c r="AG52" s="156"/>
      <c r="AH52" s="155"/>
      <c r="AI52" s="317" t="str">
        <f t="shared" si="6"/>
        <v/>
      </c>
      <c r="AJ52" s="317" t="str">
        <f t="shared" si="7"/>
        <v/>
      </c>
      <c r="AK52" s="328" t="e">
        <f>IF(AR52=".OS",VLOOKUP($AT52,'Pull-Downs_Zyl'!M:N,2,FALSE),VLOOKUP($AT52,'Pull-Downs_Zyl'!K:L,2,FALSE))</f>
        <v>#N/A</v>
      </c>
      <c r="AL52" s="318" t="str">
        <f t="shared" si="14"/>
        <v/>
      </c>
      <c r="AM52" s="158" t="e">
        <f>VLOOKUP($AT52,'Pull-Downs_Zyl'!$K$5:$O$525,3,FALSE)</f>
        <v>#N/A</v>
      </c>
      <c r="AN52" s="151" t="str">
        <f t="shared" si="0"/>
        <v/>
      </c>
      <c r="AO52" s="151" t="str">
        <f t="shared" si="1"/>
        <v/>
      </c>
      <c r="AP52" s="151" t="str">
        <f t="shared" si="2"/>
        <v/>
      </c>
      <c r="AQ52" s="151" t="str">
        <f t="shared" si="3"/>
        <v/>
      </c>
      <c r="AR52" s="207" t="str">
        <f t="shared" si="8"/>
        <v/>
      </c>
      <c r="AS52" s="157" t="s">
        <v>95</v>
      </c>
      <c r="AT52" s="158" t="str">
        <f>IF(V52="Zubehör/Ersatzteile",VLOOKUP(W52,'Pull-Downs_Zyl'!$K$518:$O$525,3,FALSE),CONCATENATE(AN52,AO52,AP52,AQ52,AR52))</f>
        <v/>
      </c>
      <c r="AW52" s="70" t="str">
        <f t="shared" si="4"/>
        <v/>
      </c>
      <c r="BD52" s="70" t="str">
        <f t="shared" si="5"/>
        <v/>
      </c>
      <c r="BE52" s="48" t="s">
        <v>121</v>
      </c>
      <c r="BF52" s="48">
        <v>10</v>
      </c>
      <c r="BG52" s="48" t="s">
        <v>83</v>
      </c>
      <c r="BH52" s="48" t="str">
        <f t="shared" si="17"/>
        <v>73-7710Glas (Aufpreis)</v>
      </c>
      <c r="BI52" s="48" t="s">
        <v>217</v>
      </c>
      <c r="BK52" s="70" t="e">
        <f>IF(AND(#REF!="ja",M52=9,E52="PegaSys Office eVAYO"),CONCATENATE(L52,#REF!,M52,F52),IF(AND(#REF!="ja",M52=9,E52="PegaSys Office"),CONCATENATE(L52,#REF!,M52,F52),""))</f>
        <v>#REF!</v>
      </c>
      <c r="CB52" s="312"/>
      <c r="CC52" s="312"/>
      <c r="CD52" s="312"/>
      <c r="CE52" s="312" t="str">
        <f>IF(E52="PegaSys 2.1",Datenquelle_Peg2.1!$A$2,"")</f>
        <v/>
      </c>
      <c r="CF52" s="312" t="str">
        <f t="shared" si="9"/>
        <v/>
      </c>
      <c r="CG52" s="312" t="str">
        <f t="shared" si="10"/>
        <v/>
      </c>
      <c r="CH52" s="312" t="str">
        <f>IF(OR(S52="Rosetten",S52="Ovalrosetten"),Datenquelle_Peg2.1!$E$2,IF(OR(S52="Langschild",S52="Langschild schmal"),Datenquelle_Peg2.1!$E$3,IF(S52="Kurzschild",Datenquelle_Peg2.1!$E$4,IF(S52="Scandinavian Oval",Datenquelle_Peg2.1!$E$6,""))))</f>
        <v/>
      </c>
      <c r="CI52" s="312" t="str">
        <f>IF(T52=182,Datenquelle_Peg2.1!$G$2,IF(T52=192,Datenquelle_Peg2.1!$G$3,IF(T52=282,Datenquelle_Peg2.1!$G$4,IF(T52=292,Datenquelle_Peg2.1!$G$5,IF(T52=1182,Datenquelle_Peg2.1!$G$6,"")))))</f>
        <v/>
      </c>
      <c r="CJ52" s="312" t="str">
        <f>IF(G52="links",Datenquelle_Peg2.1!$I$2,IF(G52="rechts",Datenquelle_Peg2.1!$I$3,""))</f>
        <v/>
      </c>
      <c r="CK52" s="312" t="str">
        <f>IF(M52=7,Datenquelle_Peg2.1!$K$2,IF(M52=8,Datenquelle_Peg2.1!$K$3,IF(M52=8.5,Datenquelle_Peg2.1!$K$4,IF(M52=9,Datenquelle_Peg2.1!$K$5,IF(M52="F9 (FS)",Datenquelle_Peg2.1!$K$6,IF(M52=10,Datenquelle_Peg2.1!$K$7,""))))))</f>
        <v/>
      </c>
      <c r="CL52" s="312" t="str">
        <f>IF(L52="37-46 mm",Datenquelle_Peg2.1!$M$2,IF(L52="47-56 mm",Datenquelle_Peg2.1!$M$3,IF(L52="57-66 mm",Datenquelle_Peg2.1!$M$4,IF(L52="67-76 mm",Datenquelle_Peg2.1!$M$5,IF(L52="77-86 mm",Datenquelle_Peg2.1!$M$6,IF(L52="87-96 mm",Datenquelle_Peg2.1!$M$7,IF(L52="97-106 mm",Datenquelle_Peg2.1!$M$8,IF(L52="107-116 mm",Datenquelle_Peg2.1!$M$9,IF(L52="117-126 mm",Datenquelle_Peg2.1!$M$10,IF(L52="127-136 mm",Datenquelle_Peg2.1!$M$11,IF(L52="137-146 mm",Datenquelle_Peg2.1!$M$12,IF(L52="147-156 mm",Datenquelle_Peg2.1!$M$13,IF(L52="156-160 mm",Datenquelle_Peg2.1!$M$14,"")))))))))))))</f>
        <v/>
      </c>
      <c r="CM52" s="312" t="str">
        <f>IF(N52="Profilzyl. PZ",Datenquelle_Peg2.1!$O$3,IF(N52="Blind",Datenquelle_Peg2.1!$O$2,IF(N52="Zylinderabdeckung",Datenquelle_Peg2.1!$O$4,IF(N52="Scandinavian Oval",Datenquelle_Peg2.1!$O$5,""))))</f>
        <v/>
      </c>
      <c r="CN52" s="312" t="str">
        <f>IF(P52="PZ 70",Datenquelle_Peg2.1!$Q$3,IF(P52="PZ 72",Datenquelle_Peg2.1!$Q$4,IF(P52="PZ 78",Datenquelle_Peg2.1!$Q$5,IF(P52="PZ 85",Datenquelle_Peg2.1!$Q$6,IF(P52="PZ 88",Datenquelle_Peg2.1!$Q$7,IF(P52="PZ 92",Datenquelle_Peg2.1!$Q$8,IF(P52="00",Datenquelle_Peg2.1!$Q$2,IF(P52="SO 105",Datenquelle_Peg2.1!$Q$9,""))))))))</f>
        <v/>
      </c>
      <c r="CO52" s="312" t="str">
        <f>IF(O52="Profilzyl. PZ",Datenquelle_Peg2.1!$S$3,IF(O52="Blind",Datenquelle_Peg2.1!$S$2,IF(O52="Scandinavian Oval",Datenquelle_Peg2.1!$S$4,"")))</f>
        <v/>
      </c>
      <c r="CP52" s="312" t="str">
        <f t="shared" si="15"/>
        <v/>
      </c>
      <c r="CQ52" s="312" t="str">
        <f>IF(AND(Q52="außen",R52="einrastend"),Datenquelle_Peg2.1!$W$3,IF(AND(Q52="außen",R52="verschraubt"),Datenquelle_Peg2.1!$W$2,""))</f>
        <v/>
      </c>
      <c r="CR52" s="312" t="str">
        <f t="shared" si="11"/>
        <v/>
      </c>
      <c r="CS52" s="312" t="str">
        <f t="shared" si="12"/>
        <v/>
      </c>
      <c r="CT52" s="312" t="str">
        <f t="shared" si="13"/>
        <v/>
      </c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2"/>
      <c r="DN52" s="312"/>
      <c r="DO52" s="312"/>
      <c r="DP52" s="312"/>
      <c r="DQ52" s="312"/>
      <c r="DR52" s="312"/>
      <c r="DS52" s="312"/>
      <c r="DT52" s="312"/>
      <c r="DU52" s="312"/>
      <c r="DV52" s="312"/>
      <c r="DW52" s="312"/>
      <c r="DX52" s="312"/>
      <c r="DY52" s="312"/>
      <c r="DZ52" s="312"/>
      <c r="EA52" s="312"/>
      <c r="EB52" s="312"/>
      <c r="EC52" s="312"/>
      <c r="ED52" s="312"/>
      <c r="EE52" s="312"/>
      <c r="EF52" s="312"/>
      <c r="EG52" s="312"/>
      <c r="EH52" s="312"/>
      <c r="EI52" s="312"/>
      <c r="EJ52" s="312"/>
      <c r="EK52" s="312"/>
      <c r="EL52" s="312"/>
      <c r="EM52" s="312"/>
      <c r="EN52" s="312"/>
      <c r="EO52" s="312"/>
      <c r="EP52" s="312"/>
      <c r="EQ52" s="312"/>
      <c r="ER52" s="312"/>
      <c r="ES52" s="312"/>
      <c r="ET52" s="312"/>
      <c r="EU52" s="312"/>
      <c r="EV52" s="312"/>
      <c r="EW52" s="312"/>
      <c r="EX52" s="312"/>
      <c r="EY52" s="312"/>
    </row>
    <row r="53" spans="1:155" s="48" customFormat="1" ht="30" customHeight="1" x14ac:dyDescent="0.2">
      <c r="A53" s="159" t="str">
        <f t="shared" si="21"/>
        <v/>
      </c>
      <c r="B53" s="72"/>
      <c r="C53" s="72"/>
      <c r="D53" s="73"/>
      <c r="E53" s="339"/>
      <c r="F53" s="340"/>
      <c r="G53" s="343"/>
      <c r="H53" s="343"/>
      <c r="I53" s="344"/>
      <c r="J53" s="345"/>
      <c r="K53" s="346"/>
      <c r="L53" s="229"/>
      <c r="M53" s="228"/>
      <c r="N53" s="65"/>
      <c r="O53" s="65"/>
      <c r="P53" s="67"/>
      <c r="Q53" s="62"/>
      <c r="R53" s="68"/>
      <c r="S53" s="63"/>
      <c r="T53" s="63"/>
      <c r="U53" s="337"/>
      <c r="V53" s="63"/>
      <c r="W53" s="123"/>
      <c r="X53" s="69"/>
      <c r="Y53" s="81"/>
      <c r="Z53" s="152"/>
      <c r="AA53" s="146"/>
      <c r="AB53" s="153"/>
      <c r="AC53" s="154"/>
      <c r="AD53" s="152"/>
      <c r="AE53" s="152"/>
      <c r="AF53" s="155"/>
      <c r="AG53" s="156"/>
      <c r="AH53" s="155"/>
      <c r="AI53" s="317" t="str">
        <f t="shared" si="6"/>
        <v/>
      </c>
      <c r="AJ53" s="317" t="str">
        <f t="shared" si="7"/>
        <v/>
      </c>
      <c r="AK53" s="328" t="e">
        <f>IF(AR53=".OS",VLOOKUP($AT53,'Pull-Downs_Zyl'!M:N,2,FALSE),VLOOKUP($AT53,'Pull-Downs_Zyl'!K:L,2,FALSE))</f>
        <v>#N/A</v>
      </c>
      <c r="AL53" s="318" t="str">
        <f t="shared" si="14"/>
        <v/>
      </c>
      <c r="AM53" s="158" t="e">
        <f>VLOOKUP($AT53,'Pull-Downs_Zyl'!$K$5:$O$525,3,FALSE)</f>
        <v>#N/A</v>
      </c>
      <c r="AN53" s="151" t="str">
        <f t="shared" si="0"/>
        <v/>
      </c>
      <c r="AO53" s="151" t="str">
        <f t="shared" si="1"/>
        <v/>
      </c>
      <c r="AP53" s="151" t="str">
        <f t="shared" si="2"/>
        <v/>
      </c>
      <c r="AQ53" s="151" t="str">
        <f t="shared" si="3"/>
        <v/>
      </c>
      <c r="AR53" s="207" t="str">
        <f t="shared" si="8"/>
        <v/>
      </c>
      <c r="AS53" s="157" t="s">
        <v>95</v>
      </c>
      <c r="AT53" s="158" t="str">
        <f>IF(V53="Zubehör/Ersatzteile",VLOOKUP(W53,'Pull-Downs_Zyl'!$K$518:$O$525,3,FALSE),CONCATENATE(AN53,AO53,AP53,AQ53,AR53))</f>
        <v/>
      </c>
      <c r="AW53" s="70" t="str">
        <f t="shared" si="4"/>
        <v/>
      </c>
      <c r="BD53" s="70" t="str">
        <f t="shared" si="5"/>
        <v/>
      </c>
      <c r="BE53" s="48" t="s">
        <v>124</v>
      </c>
      <c r="BF53" s="48">
        <v>7</v>
      </c>
      <c r="BG53" s="48" t="s">
        <v>83</v>
      </c>
      <c r="BH53" s="48" t="str">
        <f t="shared" si="17"/>
        <v>78-827Glas (Aufpreis)</v>
      </c>
      <c r="BI53" s="48" t="s">
        <v>218</v>
      </c>
      <c r="BK53" s="70" t="e">
        <f>IF(AND(#REF!="ja",M53=9,E53="PegaSys Office eVAYO"),CONCATENATE(L53,#REF!,M53,F53),IF(AND(#REF!="ja",M53=9,E53="PegaSys Office"),CONCATENATE(L53,#REF!,M53,F53),""))</f>
        <v>#REF!</v>
      </c>
      <c r="CB53" s="312"/>
      <c r="CC53" s="312"/>
      <c r="CD53" s="312"/>
      <c r="CE53" s="312" t="str">
        <f>IF(E53="PegaSys 2.1",Datenquelle_Peg2.1!$A$2,"")</f>
        <v/>
      </c>
      <c r="CF53" s="312" t="str">
        <f t="shared" si="9"/>
        <v/>
      </c>
      <c r="CG53" s="312" t="str">
        <f t="shared" si="10"/>
        <v/>
      </c>
      <c r="CH53" s="312" t="str">
        <f>IF(OR(S53="Rosetten",S53="Ovalrosetten"),Datenquelle_Peg2.1!$E$2,IF(OR(S53="Langschild",S53="Langschild schmal"),Datenquelle_Peg2.1!$E$3,IF(S53="Kurzschild",Datenquelle_Peg2.1!$E$4,IF(S53="Scandinavian Oval",Datenquelle_Peg2.1!$E$6,""))))</f>
        <v/>
      </c>
      <c r="CI53" s="312" t="str">
        <f>IF(T53=182,Datenquelle_Peg2.1!$G$2,IF(T53=192,Datenquelle_Peg2.1!$G$3,IF(T53=282,Datenquelle_Peg2.1!$G$4,IF(T53=292,Datenquelle_Peg2.1!$G$5,IF(T53=1182,Datenquelle_Peg2.1!$G$6,"")))))</f>
        <v/>
      </c>
      <c r="CJ53" s="312" t="str">
        <f>IF(G53="links",Datenquelle_Peg2.1!$I$2,IF(G53="rechts",Datenquelle_Peg2.1!$I$3,""))</f>
        <v/>
      </c>
      <c r="CK53" s="312" t="str">
        <f>IF(M53=7,Datenquelle_Peg2.1!$K$2,IF(M53=8,Datenquelle_Peg2.1!$K$3,IF(M53=8.5,Datenquelle_Peg2.1!$K$4,IF(M53=9,Datenquelle_Peg2.1!$K$5,IF(M53="F9 (FS)",Datenquelle_Peg2.1!$K$6,IF(M53=10,Datenquelle_Peg2.1!$K$7,""))))))</f>
        <v/>
      </c>
      <c r="CL53" s="312" t="str">
        <f>IF(L53="37-46 mm",Datenquelle_Peg2.1!$M$2,IF(L53="47-56 mm",Datenquelle_Peg2.1!$M$3,IF(L53="57-66 mm",Datenquelle_Peg2.1!$M$4,IF(L53="67-76 mm",Datenquelle_Peg2.1!$M$5,IF(L53="77-86 mm",Datenquelle_Peg2.1!$M$6,IF(L53="87-96 mm",Datenquelle_Peg2.1!$M$7,IF(L53="97-106 mm",Datenquelle_Peg2.1!$M$8,IF(L53="107-116 mm",Datenquelle_Peg2.1!$M$9,IF(L53="117-126 mm",Datenquelle_Peg2.1!$M$10,IF(L53="127-136 mm",Datenquelle_Peg2.1!$M$11,IF(L53="137-146 mm",Datenquelle_Peg2.1!$M$12,IF(L53="147-156 mm",Datenquelle_Peg2.1!$M$13,IF(L53="156-160 mm",Datenquelle_Peg2.1!$M$14,"")))))))))))))</f>
        <v/>
      </c>
      <c r="CM53" s="312" t="str">
        <f>IF(N53="Profilzyl. PZ",Datenquelle_Peg2.1!$O$3,IF(N53="Blind",Datenquelle_Peg2.1!$O$2,IF(N53="Zylinderabdeckung",Datenquelle_Peg2.1!$O$4,IF(N53="Scandinavian Oval",Datenquelle_Peg2.1!$O$5,""))))</f>
        <v/>
      </c>
      <c r="CN53" s="312" t="str">
        <f>IF(P53="PZ 70",Datenquelle_Peg2.1!$Q$3,IF(P53="PZ 72",Datenquelle_Peg2.1!$Q$4,IF(P53="PZ 78",Datenquelle_Peg2.1!$Q$5,IF(P53="PZ 85",Datenquelle_Peg2.1!$Q$6,IF(P53="PZ 88",Datenquelle_Peg2.1!$Q$7,IF(P53="PZ 92",Datenquelle_Peg2.1!$Q$8,IF(P53="00",Datenquelle_Peg2.1!$Q$2,IF(P53="SO 105",Datenquelle_Peg2.1!$Q$9,""))))))))</f>
        <v/>
      </c>
      <c r="CO53" s="312" t="str">
        <f>IF(O53="Profilzyl. PZ",Datenquelle_Peg2.1!$S$3,IF(O53="Blind",Datenquelle_Peg2.1!$S$2,IF(O53="Scandinavian Oval",Datenquelle_Peg2.1!$S$4,"")))</f>
        <v/>
      </c>
      <c r="CP53" s="312" t="str">
        <f t="shared" si="15"/>
        <v/>
      </c>
      <c r="CQ53" s="312" t="str">
        <f>IF(AND(Q53="außen",R53="einrastend"),Datenquelle_Peg2.1!$W$3,IF(AND(Q53="außen",R53="verschraubt"),Datenquelle_Peg2.1!$W$2,""))</f>
        <v/>
      </c>
      <c r="CR53" s="312" t="str">
        <f t="shared" si="11"/>
        <v/>
      </c>
      <c r="CS53" s="312" t="str">
        <f t="shared" si="12"/>
        <v/>
      </c>
      <c r="CT53" s="312" t="str">
        <f t="shared" si="13"/>
        <v/>
      </c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2"/>
      <c r="DN53" s="312"/>
      <c r="DO53" s="312"/>
      <c r="DP53" s="312"/>
      <c r="DQ53" s="312"/>
      <c r="DR53" s="312"/>
      <c r="DS53" s="312"/>
      <c r="DT53" s="312"/>
      <c r="DU53" s="312"/>
      <c r="DV53" s="312"/>
      <c r="DW53" s="312"/>
      <c r="DX53" s="312"/>
      <c r="DY53" s="312"/>
      <c r="DZ53" s="312"/>
      <c r="EA53" s="312"/>
      <c r="EB53" s="312"/>
      <c r="EC53" s="312"/>
      <c r="ED53" s="312"/>
      <c r="EE53" s="312"/>
      <c r="EF53" s="312"/>
      <c r="EG53" s="312"/>
      <c r="EH53" s="312"/>
      <c r="EI53" s="312"/>
      <c r="EJ53" s="312"/>
      <c r="EK53" s="312"/>
      <c r="EL53" s="312"/>
      <c r="EM53" s="312"/>
      <c r="EN53" s="312"/>
      <c r="EO53" s="312"/>
      <c r="EP53" s="312"/>
      <c r="EQ53" s="312"/>
      <c r="ER53" s="312"/>
      <c r="ES53" s="312"/>
      <c r="ET53" s="312"/>
      <c r="EU53" s="312"/>
      <c r="EV53" s="312"/>
      <c r="EW53" s="312"/>
      <c r="EX53" s="312"/>
      <c r="EY53" s="312"/>
    </row>
    <row r="54" spans="1:155" s="48" customFormat="1" ht="30" customHeight="1" x14ac:dyDescent="0.2">
      <c r="A54" s="159" t="str">
        <f t="shared" si="21"/>
        <v/>
      </c>
      <c r="B54" s="72"/>
      <c r="C54" s="72"/>
      <c r="D54" s="73"/>
      <c r="E54" s="339"/>
      <c r="F54" s="340"/>
      <c r="G54" s="343"/>
      <c r="H54" s="343"/>
      <c r="I54" s="344"/>
      <c r="J54" s="345"/>
      <c r="K54" s="346"/>
      <c r="L54" s="229"/>
      <c r="M54" s="228"/>
      <c r="N54" s="65"/>
      <c r="O54" s="65"/>
      <c r="P54" s="67"/>
      <c r="Q54" s="62"/>
      <c r="R54" s="68"/>
      <c r="S54" s="63"/>
      <c r="T54" s="63"/>
      <c r="U54" s="337"/>
      <c r="V54" s="63"/>
      <c r="W54" s="123"/>
      <c r="X54" s="69"/>
      <c r="Y54" s="81"/>
      <c r="Z54" s="152"/>
      <c r="AA54" s="146"/>
      <c r="AB54" s="153"/>
      <c r="AC54" s="154"/>
      <c r="AD54" s="152"/>
      <c r="AE54" s="152"/>
      <c r="AF54" s="155"/>
      <c r="AG54" s="156"/>
      <c r="AH54" s="155"/>
      <c r="AI54" s="317" t="str">
        <f t="shared" si="6"/>
        <v/>
      </c>
      <c r="AJ54" s="317" t="str">
        <f t="shared" si="7"/>
        <v/>
      </c>
      <c r="AK54" s="328" t="e">
        <f>IF(AR54=".OS",VLOOKUP($AT54,'Pull-Downs_Zyl'!M:N,2,FALSE),VLOOKUP($AT54,'Pull-Downs_Zyl'!K:L,2,FALSE))</f>
        <v>#N/A</v>
      </c>
      <c r="AL54" s="318" t="str">
        <f t="shared" si="14"/>
        <v/>
      </c>
      <c r="AM54" s="158" t="e">
        <f>VLOOKUP($AT54,'Pull-Downs_Zyl'!$K$5:$O$525,3,FALSE)</f>
        <v>#N/A</v>
      </c>
      <c r="AN54" s="151" t="str">
        <f t="shared" si="0"/>
        <v/>
      </c>
      <c r="AO54" s="151" t="str">
        <f t="shared" si="1"/>
        <v/>
      </c>
      <c r="AP54" s="151" t="str">
        <f t="shared" si="2"/>
        <v/>
      </c>
      <c r="AQ54" s="151" t="str">
        <f t="shared" si="3"/>
        <v/>
      </c>
      <c r="AR54" s="207" t="str">
        <f t="shared" si="8"/>
        <v/>
      </c>
      <c r="AS54" s="157" t="s">
        <v>95</v>
      </c>
      <c r="AT54" s="158" t="str">
        <f>IF(V54="Zubehör/Ersatzteile",VLOOKUP(W54,'Pull-Downs_Zyl'!$K$518:$O$525,3,FALSE),CONCATENATE(AN54,AO54,AP54,AQ54,AR54))</f>
        <v/>
      </c>
      <c r="AW54" s="70" t="str">
        <f t="shared" si="4"/>
        <v/>
      </c>
      <c r="BD54" s="70" t="str">
        <f t="shared" si="5"/>
        <v/>
      </c>
      <c r="BE54" s="48" t="s">
        <v>124</v>
      </c>
      <c r="BF54" s="48">
        <v>8</v>
      </c>
      <c r="BG54" s="48" t="s">
        <v>83</v>
      </c>
      <c r="BH54" s="48" t="str">
        <f t="shared" si="17"/>
        <v>78-828Glas (Aufpreis)</v>
      </c>
      <c r="BI54" s="48" t="s">
        <v>219</v>
      </c>
      <c r="BK54" s="70" t="e">
        <f>IF(AND(#REF!="ja",M54=9,E54="PegaSys Office eVAYO"),CONCATENATE(L54,#REF!,M54,F54),IF(AND(#REF!="ja",M54=9,E54="PegaSys Office"),CONCATENATE(L54,#REF!,M54,F54),""))</f>
        <v>#REF!</v>
      </c>
      <c r="CB54" s="312"/>
      <c r="CC54" s="312"/>
      <c r="CD54" s="312"/>
      <c r="CE54" s="312" t="str">
        <f>IF(E54="PegaSys 2.1",Datenquelle_Peg2.1!$A$2,"")</f>
        <v/>
      </c>
      <c r="CF54" s="312" t="str">
        <f t="shared" si="9"/>
        <v/>
      </c>
      <c r="CG54" s="312" t="str">
        <f t="shared" si="10"/>
        <v/>
      </c>
      <c r="CH54" s="312" t="str">
        <f>IF(OR(S54="Rosetten",S54="Ovalrosetten"),Datenquelle_Peg2.1!$E$2,IF(OR(S54="Langschild",S54="Langschild schmal"),Datenquelle_Peg2.1!$E$3,IF(S54="Kurzschild",Datenquelle_Peg2.1!$E$4,IF(S54="Scandinavian Oval",Datenquelle_Peg2.1!$E$6,""))))</f>
        <v/>
      </c>
      <c r="CI54" s="312" t="str">
        <f>IF(T54=182,Datenquelle_Peg2.1!$G$2,IF(T54=192,Datenquelle_Peg2.1!$G$3,IF(T54=282,Datenquelle_Peg2.1!$G$4,IF(T54=292,Datenquelle_Peg2.1!$G$5,IF(T54=1182,Datenquelle_Peg2.1!$G$6,"")))))</f>
        <v/>
      </c>
      <c r="CJ54" s="312" t="str">
        <f>IF(G54="links",Datenquelle_Peg2.1!$I$2,IF(G54="rechts",Datenquelle_Peg2.1!$I$3,""))</f>
        <v/>
      </c>
      <c r="CK54" s="312" t="str">
        <f>IF(M54=7,Datenquelle_Peg2.1!$K$2,IF(M54=8,Datenquelle_Peg2.1!$K$3,IF(M54=8.5,Datenquelle_Peg2.1!$K$4,IF(M54=9,Datenquelle_Peg2.1!$K$5,IF(M54="F9 (FS)",Datenquelle_Peg2.1!$K$6,IF(M54=10,Datenquelle_Peg2.1!$K$7,""))))))</f>
        <v/>
      </c>
      <c r="CL54" s="312" t="str">
        <f>IF(L54="37-46 mm",Datenquelle_Peg2.1!$M$2,IF(L54="47-56 mm",Datenquelle_Peg2.1!$M$3,IF(L54="57-66 mm",Datenquelle_Peg2.1!$M$4,IF(L54="67-76 mm",Datenquelle_Peg2.1!$M$5,IF(L54="77-86 mm",Datenquelle_Peg2.1!$M$6,IF(L54="87-96 mm",Datenquelle_Peg2.1!$M$7,IF(L54="97-106 mm",Datenquelle_Peg2.1!$M$8,IF(L54="107-116 mm",Datenquelle_Peg2.1!$M$9,IF(L54="117-126 mm",Datenquelle_Peg2.1!$M$10,IF(L54="127-136 mm",Datenquelle_Peg2.1!$M$11,IF(L54="137-146 mm",Datenquelle_Peg2.1!$M$12,IF(L54="147-156 mm",Datenquelle_Peg2.1!$M$13,IF(L54="156-160 mm",Datenquelle_Peg2.1!$M$14,"")))))))))))))</f>
        <v/>
      </c>
      <c r="CM54" s="312" t="str">
        <f>IF(N54="Profilzyl. PZ",Datenquelle_Peg2.1!$O$3,IF(N54="Blind",Datenquelle_Peg2.1!$O$2,IF(N54="Zylinderabdeckung",Datenquelle_Peg2.1!$O$4,IF(N54="Scandinavian Oval",Datenquelle_Peg2.1!$O$5,""))))</f>
        <v/>
      </c>
      <c r="CN54" s="312" t="str">
        <f>IF(P54="PZ 70",Datenquelle_Peg2.1!$Q$3,IF(P54="PZ 72",Datenquelle_Peg2.1!$Q$4,IF(P54="PZ 78",Datenquelle_Peg2.1!$Q$5,IF(P54="PZ 85",Datenquelle_Peg2.1!$Q$6,IF(P54="PZ 88",Datenquelle_Peg2.1!$Q$7,IF(P54="PZ 92",Datenquelle_Peg2.1!$Q$8,IF(P54="00",Datenquelle_Peg2.1!$Q$2,IF(P54="SO 105",Datenquelle_Peg2.1!$Q$9,""))))))))</f>
        <v/>
      </c>
      <c r="CO54" s="312" t="str">
        <f>IF(O54="Profilzyl. PZ",Datenquelle_Peg2.1!$S$3,IF(O54="Blind",Datenquelle_Peg2.1!$S$2,IF(O54="Scandinavian Oval",Datenquelle_Peg2.1!$S$4,"")))</f>
        <v/>
      </c>
      <c r="CP54" s="312" t="str">
        <f t="shared" si="15"/>
        <v/>
      </c>
      <c r="CQ54" s="312" t="str">
        <f>IF(AND(Q54="außen",R54="einrastend"),Datenquelle_Peg2.1!$W$3,IF(AND(Q54="außen",R54="verschraubt"),Datenquelle_Peg2.1!$W$2,""))</f>
        <v/>
      </c>
      <c r="CR54" s="312" t="str">
        <f t="shared" si="11"/>
        <v/>
      </c>
      <c r="CS54" s="312" t="str">
        <f t="shared" si="12"/>
        <v/>
      </c>
      <c r="CT54" s="312" t="str">
        <f t="shared" si="13"/>
        <v/>
      </c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2"/>
      <c r="DN54" s="312"/>
      <c r="DO54" s="312"/>
      <c r="DP54" s="312"/>
      <c r="DQ54" s="312"/>
      <c r="DR54" s="312"/>
      <c r="DS54" s="312"/>
      <c r="DT54" s="312"/>
      <c r="DU54" s="312"/>
      <c r="DV54" s="312"/>
      <c r="DW54" s="312"/>
      <c r="DX54" s="312"/>
      <c r="DY54" s="312"/>
      <c r="DZ54" s="312"/>
      <c r="EA54" s="312"/>
      <c r="EB54" s="312"/>
      <c r="EC54" s="312"/>
      <c r="ED54" s="312"/>
      <c r="EE54" s="312"/>
      <c r="EF54" s="312"/>
      <c r="EG54" s="312"/>
      <c r="EH54" s="312"/>
      <c r="EI54" s="312"/>
      <c r="EJ54" s="312"/>
      <c r="EK54" s="312"/>
      <c r="EL54" s="312"/>
      <c r="EM54" s="312"/>
      <c r="EN54" s="312"/>
      <c r="EO54" s="312"/>
      <c r="EP54" s="312"/>
      <c r="EQ54" s="312"/>
      <c r="ER54" s="312"/>
      <c r="ES54" s="312"/>
      <c r="ET54" s="312"/>
      <c r="EU54" s="312"/>
      <c r="EV54" s="312"/>
      <c r="EW54" s="312"/>
      <c r="EX54" s="312"/>
      <c r="EY54" s="312"/>
    </row>
    <row r="55" spans="1:155" s="48" customFormat="1" ht="30" customHeight="1" x14ac:dyDescent="0.2">
      <c r="A55" s="159" t="str">
        <f t="shared" si="21"/>
        <v/>
      </c>
      <c r="B55" s="72"/>
      <c r="C55" s="72"/>
      <c r="D55" s="73"/>
      <c r="E55" s="339"/>
      <c r="F55" s="340"/>
      <c r="G55" s="343"/>
      <c r="H55" s="343"/>
      <c r="I55" s="344"/>
      <c r="J55" s="345"/>
      <c r="K55" s="346"/>
      <c r="L55" s="229"/>
      <c r="M55" s="228"/>
      <c r="N55" s="65"/>
      <c r="O55" s="65"/>
      <c r="P55" s="67"/>
      <c r="Q55" s="62"/>
      <c r="R55" s="68"/>
      <c r="S55" s="63"/>
      <c r="T55" s="63"/>
      <c r="U55" s="337"/>
      <c r="V55" s="63"/>
      <c r="W55" s="123"/>
      <c r="X55" s="69"/>
      <c r="Y55" s="81"/>
      <c r="Z55" s="152"/>
      <c r="AA55" s="146"/>
      <c r="AB55" s="153"/>
      <c r="AC55" s="154"/>
      <c r="AD55" s="152"/>
      <c r="AE55" s="152"/>
      <c r="AF55" s="155"/>
      <c r="AG55" s="156"/>
      <c r="AH55" s="155"/>
      <c r="AI55" s="317" t="str">
        <f t="shared" si="6"/>
        <v/>
      </c>
      <c r="AJ55" s="317" t="str">
        <f t="shared" si="7"/>
        <v/>
      </c>
      <c r="AK55" s="328" t="e">
        <f>IF(AR55=".OS",VLOOKUP($AT55,'Pull-Downs_Zyl'!M:N,2,FALSE),VLOOKUP($AT55,'Pull-Downs_Zyl'!K:L,2,FALSE))</f>
        <v>#N/A</v>
      </c>
      <c r="AL55" s="318" t="str">
        <f t="shared" si="14"/>
        <v/>
      </c>
      <c r="AM55" s="158" t="e">
        <f>VLOOKUP($AT55,'Pull-Downs_Zyl'!$K$5:$O$525,3,FALSE)</f>
        <v>#N/A</v>
      </c>
      <c r="AN55" s="151" t="str">
        <f t="shared" si="0"/>
        <v/>
      </c>
      <c r="AO55" s="151" t="str">
        <f t="shared" si="1"/>
        <v/>
      </c>
      <c r="AP55" s="151" t="str">
        <f t="shared" si="2"/>
        <v/>
      </c>
      <c r="AQ55" s="151" t="str">
        <f t="shared" si="3"/>
        <v/>
      </c>
      <c r="AR55" s="207" t="str">
        <f t="shared" si="8"/>
        <v/>
      </c>
      <c r="AS55" s="157" t="s">
        <v>95</v>
      </c>
      <c r="AT55" s="158" t="str">
        <f>IF(V55="Zubehör/Ersatzteile",VLOOKUP(W55,'Pull-Downs_Zyl'!$K$518:$O$525,3,FALSE),CONCATENATE(AN55,AO55,AP55,AQ55,AR55))</f>
        <v/>
      </c>
      <c r="AW55" s="70" t="str">
        <f t="shared" si="4"/>
        <v/>
      </c>
      <c r="BD55" s="70" t="str">
        <f t="shared" si="5"/>
        <v/>
      </c>
      <c r="BE55" s="48" t="s">
        <v>124</v>
      </c>
      <c r="BF55" s="48">
        <v>8.5</v>
      </c>
      <c r="BG55" s="48" t="s">
        <v>83</v>
      </c>
      <c r="BH55" s="48" t="str">
        <f t="shared" si="17"/>
        <v>78-828,5Glas (Aufpreis)</v>
      </c>
      <c r="BI55" s="48" t="s">
        <v>220</v>
      </c>
      <c r="BK55" s="70" t="e">
        <f>IF(AND(#REF!="ja",M55=9,E55="PegaSys Office eVAYO"),CONCATENATE(L55,#REF!,M55,F55),IF(AND(#REF!="ja",M55=9,E55="PegaSys Office"),CONCATENATE(L55,#REF!,M55,F55),""))</f>
        <v>#REF!</v>
      </c>
      <c r="CB55" s="312"/>
      <c r="CC55" s="312"/>
      <c r="CD55" s="312"/>
      <c r="CE55" s="312" t="str">
        <f>IF(E55="PegaSys 2.1",Datenquelle_Peg2.1!$A$2,"")</f>
        <v/>
      </c>
      <c r="CF55" s="312" t="str">
        <f t="shared" si="9"/>
        <v/>
      </c>
      <c r="CG55" s="312" t="str">
        <f t="shared" si="10"/>
        <v/>
      </c>
      <c r="CH55" s="312" t="str">
        <f>IF(OR(S55="Rosetten",S55="Ovalrosetten"),Datenquelle_Peg2.1!$E$2,IF(OR(S55="Langschild",S55="Langschild schmal"),Datenquelle_Peg2.1!$E$3,IF(S55="Kurzschild",Datenquelle_Peg2.1!$E$4,IF(S55="Scandinavian Oval",Datenquelle_Peg2.1!$E$6,""))))</f>
        <v/>
      </c>
      <c r="CI55" s="312" t="str">
        <f>IF(T55=182,Datenquelle_Peg2.1!$G$2,IF(T55=192,Datenquelle_Peg2.1!$G$3,IF(T55=282,Datenquelle_Peg2.1!$G$4,IF(T55=292,Datenquelle_Peg2.1!$G$5,IF(T55=1182,Datenquelle_Peg2.1!$G$6,"")))))</f>
        <v/>
      </c>
      <c r="CJ55" s="312" t="str">
        <f>IF(G55="links",Datenquelle_Peg2.1!$I$2,IF(G55="rechts",Datenquelle_Peg2.1!$I$3,""))</f>
        <v/>
      </c>
      <c r="CK55" s="312" t="str">
        <f>IF(M55=7,Datenquelle_Peg2.1!$K$2,IF(M55=8,Datenquelle_Peg2.1!$K$3,IF(M55=8.5,Datenquelle_Peg2.1!$K$4,IF(M55=9,Datenquelle_Peg2.1!$K$5,IF(M55="F9 (FS)",Datenquelle_Peg2.1!$K$6,IF(M55=10,Datenquelle_Peg2.1!$K$7,""))))))</f>
        <v/>
      </c>
      <c r="CL55" s="312" t="str">
        <f>IF(L55="37-46 mm",Datenquelle_Peg2.1!$M$2,IF(L55="47-56 mm",Datenquelle_Peg2.1!$M$3,IF(L55="57-66 mm",Datenquelle_Peg2.1!$M$4,IF(L55="67-76 mm",Datenquelle_Peg2.1!$M$5,IF(L55="77-86 mm",Datenquelle_Peg2.1!$M$6,IF(L55="87-96 mm",Datenquelle_Peg2.1!$M$7,IF(L55="97-106 mm",Datenquelle_Peg2.1!$M$8,IF(L55="107-116 mm",Datenquelle_Peg2.1!$M$9,IF(L55="117-126 mm",Datenquelle_Peg2.1!$M$10,IF(L55="127-136 mm",Datenquelle_Peg2.1!$M$11,IF(L55="137-146 mm",Datenquelle_Peg2.1!$M$12,IF(L55="147-156 mm",Datenquelle_Peg2.1!$M$13,IF(L55="156-160 mm",Datenquelle_Peg2.1!$M$14,"")))))))))))))</f>
        <v/>
      </c>
      <c r="CM55" s="312" t="str">
        <f>IF(N55="Profilzyl. PZ",Datenquelle_Peg2.1!$O$3,IF(N55="Blind",Datenquelle_Peg2.1!$O$2,IF(N55="Zylinderabdeckung",Datenquelle_Peg2.1!$O$4,IF(N55="Scandinavian Oval",Datenquelle_Peg2.1!$O$5,""))))</f>
        <v/>
      </c>
      <c r="CN55" s="312" t="str">
        <f>IF(P55="PZ 70",Datenquelle_Peg2.1!$Q$3,IF(P55="PZ 72",Datenquelle_Peg2.1!$Q$4,IF(P55="PZ 78",Datenquelle_Peg2.1!$Q$5,IF(P55="PZ 85",Datenquelle_Peg2.1!$Q$6,IF(P55="PZ 88",Datenquelle_Peg2.1!$Q$7,IF(P55="PZ 92",Datenquelle_Peg2.1!$Q$8,IF(P55="00",Datenquelle_Peg2.1!$Q$2,IF(P55="SO 105",Datenquelle_Peg2.1!$Q$9,""))))))))</f>
        <v/>
      </c>
      <c r="CO55" s="312" t="str">
        <f>IF(O55="Profilzyl. PZ",Datenquelle_Peg2.1!$S$3,IF(O55="Blind",Datenquelle_Peg2.1!$S$2,IF(O55="Scandinavian Oval",Datenquelle_Peg2.1!$S$4,"")))</f>
        <v/>
      </c>
      <c r="CP55" s="312" t="str">
        <f t="shared" si="15"/>
        <v/>
      </c>
      <c r="CQ55" s="312" t="str">
        <f>IF(AND(Q55="außen",R55="einrastend"),Datenquelle_Peg2.1!$W$3,IF(AND(Q55="außen",R55="verschraubt"),Datenquelle_Peg2.1!$W$2,""))</f>
        <v/>
      </c>
      <c r="CR55" s="312" t="str">
        <f t="shared" si="11"/>
        <v/>
      </c>
      <c r="CS55" s="312" t="str">
        <f t="shared" si="12"/>
        <v/>
      </c>
      <c r="CT55" s="312" t="str">
        <f t="shared" si="13"/>
        <v/>
      </c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2"/>
      <c r="DN55" s="312"/>
      <c r="DO55" s="312"/>
      <c r="DP55" s="312"/>
      <c r="DQ55" s="312"/>
      <c r="DR55" s="312"/>
      <c r="DS55" s="312"/>
      <c r="DT55" s="312"/>
      <c r="DU55" s="312"/>
      <c r="DV55" s="312"/>
      <c r="DW55" s="312"/>
      <c r="DX55" s="312"/>
      <c r="DY55" s="312"/>
      <c r="DZ55" s="312"/>
      <c r="EA55" s="312"/>
      <c r="EB55" s="312"/>
      <c r="EC55" s="312"/>
      <c r="ED55" s="312"/>
      <c r="EE55" s="312"/>
      <c r="EF55" s="312"/>
      <c r="EG55" s="312"/>
      <c r="EH55" s="312"/>
      <c r="EI55" s="312"/>
      <c r="EJ55" s="312"/>
      <c r="EK55" s="312"/>
      <c r="EL55" s="312"/>
      <c r="EM55" s="312"/>
      <c r="EN55" s="312"/>
      <c r="EO55" s="312"/>
      <c r="EP55" s="312"/>
      <c r="EQ55" s="312"/>
      <c r="ER55" s="312"/>
      <c r="ES55" s="312"/>
      <c r="ET55" s="312"/>
      <c r="EU55" s="312"/>
      <c r="EV55" s="312"/>
      <c r="EW55" s="312"/>
      <c r="EX55" s="312"/>
      <c r="EY55" s="312"/>
    </row>
    <row r="56" spans="1:155" s="48" customFormat="1" ht="30" customHeight="1" x14ac:dyDescent="0.2">
      <c r="A56" s="159" t="str">
        <f t="shared" si="21"/>
        <v/>
      </c>
      <c r="B56" s="72"/>
      <c r="C56" s="72"/>
      <c r="D56" s="73"/>
      <c r="E56" s="339"/>
      <c r="F56" s="340"/>
      <c r="G56" s="343"/>
      <c r="H56" s="343"/>
      <c r="I56" s="344"/>
      <c r="J56" s="345"/>
      <c r="K56" s="346"/>
      <c r="L56" s="229"/>
      <c r="M56" s="228"/>
      <c r="N56" s="65"/>
      <c r="O56" s="65"/>
      <c r="P56" s="67"/>
      <c r="Q56" s="62"/>
      <c r="R56" s="68"/>
      <c r="S56" s="63"/>
      <c r="T56" s="63"/>
      <c r="U56" s="337"/>
      <c r="V56" s="63"/>
      <c r="W56" s="123"/>
      <c r="X56" s="69"/>
      <c r="Y56" s="81"/>
      <c r="Z56" s="152"/>
      <c r="AA56" s="146"/>
      <c r="AB56" s="153"/>
      <c r="AC56" s="154"/>
      <c r="AD56" s="152"/>
      <c r="AE56" s="152"/>
      <c r="AF56" s="155"/>
      <c r="AG56" s="156"/>
      <c r="AH56" s="155"/>
      <c r="AI56" s="317" t="str">
        <f t="shared" si="6"/>
        <v/>
      </c>
      <c r="AJ56" s="317" t="str">
        <f t="shared" si="7"/>
        <v/>
      </c>
      <c r="AK56" s="328" t="e">
        <f>IF(AR56=".OS",VLOOKUP($AT56,'Pull-Downs_Zyl'!M:N,2,FALSE),VLOOKUP($AT56,'Pull-Downs_Zyl'!K:L,2,FALSE))</f>
        <v>#N/A</v>
      </c>
      <c r="AL56" s="318" t="str">
        <f t="shared" si="14"/>
        <v/>
      </c>
      <c r="AM56" s="158" t="e">
        <f>VLOOKUP($AT56,'Pull-Downs_Zyl'!$K$5:$O$525,3,FALSE)</f>
        <v>#N/A</v>
      </c>
      <c r="AN56" s="151" t="str">
        <f t="shared" si="0"/>
        <v/>
      </c>
      <c r="AO56" s="151" t="str">
        <f t="shared" si="1"/>
        <v/>
      </c>
      <c r="AP56" s="151" t="str">
        <f t="shared" si="2"/>
        <v/>
      </c>
      <c r="AQ56" s="151" t="str">
        <f t="shared" si="3"/>
        <v/>
      </c>
      <c r="AR56" s="207" t="str">
        <f t="shared" si="8"/>
        <v/>
      </c>
      <c r="AS56" s="157" t="s">
        <v>95</v>
      </c>
      <c r="AT56" s="158" t="str">
        <f>IF(V56="Zubehör/Ersatzteile",VLOOKUP(W56,'Pull-Downs_Zyl'!$K$518:$O$525,3,FALSE),CONCATENATE(AN56,AO56,AP56,AQ56,AR56))</f>
        <v/>
      </c>
      <c r="AW56" s="70" t="str">
        <f t="shared" si="4"/>
        <v/>
      </c>
      <c r="BD56" s="70" t="str">
        <f t="shared" si="5"/>
        <v/>
      </c>
      <c r="BE56" s="48" t="s">
        <v>124</v>
      </c>
      <c r="BF56" s="48">
        <v>9</v>
      </c>
      <c r="BG56" s="48" t="s">
        <v>83</v>
      </c>
      <c r="BH56" s="48" t="str">
        <f t="shared" si="17"/>
        <v>78-829Glas (Aufpreis)</v>
      </c>
      <c r="BI56" s="48" t="s">
        <v>221</v>
      </c>
      <c r="BK56" s="70" t="e">
        <f>IF(AND(#REF!="ja",M56=9,E56="PegaSys Office eVAYO"),CONCATENATE(L56,#REF!,M56,F56),IF(AND(#REF!="ja",M56=9,E56="PegaSys Office"),CONCATENATE(L56,#REF!,M56,F56),""))</f>
        <v>#REF!</v>
      </c>
      <c r="CB56" s="312"/>
      <c r="CC56" s="312"/>
      <c r="CD56" s="312"/>
      <c r="CE56" s="312" t="str">
        <f>IF(E56="PegaSys 2.1",Datenquelle_Peg2.1!$A$2,"")</f>
        <v/>
      </c>
      <c r="CF56" s="312" t="str">
        <f t="shared" si="9"/>
        <v/>
      </c>
      <c r="CG56" s="312" t="str">
        <f t="shared" si="10"/>
        <v/>
      </c>
      <c r="CH56" s="312" t="str">
        <f>IF(OR(S56="Rosetten",S56="Ovalrosetten"),Datenquelle_Peg2.1!$E$2,IF(OR(S56="Langschild",S56="Langschild schmal"),Datenquelle_Peg2.1!$E$3,IF(S56="Kurzschild",Datenquelle_Peg2.1!$E$4,IF(S56="Scandinavian Oval",Datenquelle_Peg2.1!$E$6,""))))</f>
        <v/>
      </c>
      <c r="CI56" s="312" t="str">
        <f>IF(T56=182,Datenquelle_Peg2.1!$G$2,IF(T56=192,Datenquelle_Peg2.1!$G$3,IF(T56=282,Datenquelle_Peg2.1!$G$4,IF(T56=292,Datenquelle_Peg2.1!$G$5,IF(T56=1182,Datenquelle_Peg2.1!$G$6,"")))))</f>
        <v/>
      </c>
      <c r="CJ56" s="312" t="str">
        <f>IF(G56="links",Datenquelle_Peg2.1!$I$2,IF(G56="rechts",Datenquelle_Peg2.1!$I$3,""))</f>
        <v/>
      </c>
      <c r="CK56" s="312" t="str">
        <f>IF(M56=7,Datenquelle_Peg2.1!$K$2,IF(M56=8,Datenquelle_Peg2.1!$K$3,IF(M56=8.5,Datenquelle_Peg2.1!$K$4,IF(M56=9,Datenquelle_Peg2.1!$K$5,IF(M56="F9 (FS)",Datenquelle_Peg2.1!$K$6,IF(M56=10,Datenquelle_Peg2.1!$K$7,""))))))</f>
        <v/>
      </c>
      <c r="CL56" s="312" t="str">
        <f>IF(L56="37-46 mm",Datenquelle_Peg2.1!$M$2,IF(L56="47-56 mm",Datenquelle_Peg2.1!$M$3,IF(L56="57-66 mm",Datenquelle_Peg2.1!$M$4,IF(L56="67-76 mm",Datenquelle_Peg2.1!$M$5,IF(L56="77-86 mm",Datenquelle_Peg2.1!$M$6,IF(L56="87-96 mm",Datenquelle_Peg2.1!$M$7,IF(L56="97-106 mm",Datenquelle_Peg2.1!$M$8,IF(L56="107-116 mm",Datenquelle_Peg2.1!$M$9,IF(L56="117-126 mm",Datenquelle_Peg2.1!$M$10,IF(L56="127-136 mm",Datenquelle_Peg2.1!$M$11,IF(L56="137-146 mm",Datenquelle_Peg2.1!$M$12,IF(L56="147-156 mm",Datenquelle_Peg2.1!$M$13,IF(L56="156-160 mm",Datenquelle_Peg2.1!$M$14,"")))))))))))))</f>
        <v/>
      </c>
      <c r="CM56" s="312" t="str">
        <f>IF(N56="Profilzyl. PZ",Datenquelle_Peg2.1!$O$3,IF(N56="Blind",Datenquelle_Peg2.1!$O$2,IF(N56="Zylinderabdeckung",Datenquelle_Peg2.1!$O$4,IF(N56="Scandinavian Oval",Datenquelle_Peg2.1!$O$5,""))))</f>
        <v/>
      </c>
      <c r="CN56" s="312" t="str">
        <f>IF(P56="PZ 70",Datenquelle_Peg2.1!$Q$3,IF(P56="PZ 72",Datenquelle_Peg2.1!$Q$4,IF(P56="PZ 78",Datenquelle_Peg2.1!$Q$5,IF(P56="PZ 85",Datenquelle_Peg2.1!$Q$6,IF(P56="PZ 88",Datenquelle_Peg2.1!$Q$7,IF(P56="PZ 92",Datenquelle_Peg2.1!$Q$8,IF(P56="00",Datenquelle_Peg2.1!$Q$2,IF(P56="SO 105",Datenquelle_Peg2.1!$Q$9,""))))))))</f>
        <v/>
      </c>
      <c r="CO56" s="312" t="str">
        <f>IF(O56="Profilzyl. PZ",Datenquelle_Peg2.1!$S$3,IF(O56="Blind",Datenquelle_Peg2.1!$S$2,IF(O56="Scandinavian Oval",Datenquelle_Peg2.1!$S$4,"")))</f>
        <v/>
      </c>
      <c r="CP56" s="312" t="str">
        <f t="shared" si="15"/>
        <v/>
      </c>
      <c r="CQ56" s="312" t="str">
        <f>IF(AND(Q56="außen",R56="einrastend"),Datenquelle_Peg2.1!$W$3,IF(AND(Q56="außen",R56="verschraubt"),Datenquelle_Peg2.1!$W$2,""))</f>
        <v/>
      </c>
      <c r="CR56" s="312" t="str">
        <f t="shared" si="11"/>
        <v/>
      </c>
      <c r="CS56" s="312" t="str">
        <f t="shared" si="12"/>
        <v/>
      </c>
      <c r="CT56" s="312" t="str">
        <f t="shared" si="13"/>
        <v/>
      </c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2"/>
      <c r="DN56" s="312"/>
      <c r="DO56" s="312"/>
      <c r="DP56" s="312"/>
      <c r="DQ56" s="312"/>
      <c r="DR56" s="312"/>
      <c r="DS56" s="312"/>
      <c r="DT56" s="312"/>
      <c r="DU56" s="312"/>
      <c r="DV56" s="312"/>
      <c r="DW56" s="312"/>
      <c r="DX56" s="312"/>
      <c r="DY56" s="312"/>
      <c r="DZ56" s="312"/>
      <c r="EA56" s="312"/>
      <c r="EB56" s="312"/>
      <c r="EC56" s="312"/>
      <c r="ED56" s="312"/>
      <c r="EE56" s="312"/>
      <c r="EF56" s="312"/>
      <c r="EG56" s="312"/>
      <c r="EH56" s="312"/>
      <c r="EI56" s="312"/>
      <c r="EJ56" s="312"/>
      <c r="EK56" s="312"/>
      <c r="EL56" s="312"/>
      <c r="EM56" s="312"/>
      <c r="EN56" s="312"/>
      <c r="EO56" s="312"/>
      <c r="EP56" s="312"/>
      <c r="EQ56" s="312"/>
      <c r="ER56" s="312"/>
      <c r="ES56" s="312"/>
      <c r="ET56" s="312"/>
      <c r="EU56" s="312"/>
      <c r="EV56" s="312"/>
      <c r="EW56" s="312"/>
      <c r="EX56" s="312"/>
      <c r="EY56" s="312"/>
    </row>
    <row r="57" spans="1:155" s="48" customFormat="1" ht="30" customHeight="1" x14ac:dyDescent="0.2">
      <c r="A57" s="159" t="str">
        <f t="shared" si="21"/>
        <v/>
      </c>
      <c r="B57" s="72"/>
      <c r="C57" s="72"/>
      <c r="D57" s="73"/>
      <c r="E57" s="339"/>
      <c r="F57" s="340"/>
      <c r="G57" s="343"/>
      <c r="H57" s="343"/>
      <c r="I57" s="344"/>
      <c r="J57" s="345"/>
      <c r="K57" s="346"/>
      <c r="L57" s="229"/>
      <c r="M57" s="228"/>
      <c r="N57" s="65"/>
      <c r="O57" s="65"/>
      <c r="P57" s="67"/>
      <c r="Q57" s="62"/>
      <c r="R57" s="68"/>
      <c r="S57" s="63"/>
      <c r="T57" s="63"/>
      <c r="U57" s="337"/>
      <c r="V57" s="63"/>
      <c r="W57" s="123"/>
      <c r="X57" s="69"/>
      <c r="Y57" s="81"/>
      <c r="Z57" s="152"/>
      <c r="AA57" s="146"/>
      <c r="AB57" s="153"/>
      <c r="AC57" s="154"/>
      <c r="AD57" s="152"/>
      <c r="AE57" s="152"/>
      <c r="AF57" s="155"/>
      <c r="AG57" s="156"/>
      <c r="AH57" s="155"/>
      <c r="AI57" s="317" t="str">
        <f t="shared" si="6"/>
        <v/>
      </c>
      <c r="AJ57" s="317" t="str">
        <f t="shared" si="7"/>
        <v/>
      </c>
      <c r="AK57" s="328" t="e">
        <f>IF(AR57=".OS",VLOOKUP($AT57,'Pull-Downs_Zyl'!M:N,2,FALSE),VLOOKUP($AT57,'Pull-Downs_Zyl'!K:L,2,FALSE))</f>
        <v>#N/A</v>
      </c>
      <c r="AL57" s="318" t="str">
        <f t="shared" si="14"/>
        <v/>
      </c>
      <c r="AM57" s="158" t="e">
        <f>VLOOKUP($AT57,'Pull-Downs_Zyl'!$K$5:$O$525,3,FALSE)</f>
        <v>#N/A</v>
      </c>
      <c r="AN57" s="151" t="str">
        <f t="shared" si="0"/>
        <v/>
      </c>
      <c r="AO57" s="151" t="str">
        <f t="shared" si="1"/>
        <v/>
      </c>
      <c r="AP57" s="151" t="str">
        <f t="shared" si="2"/>
        <v/>
      </c>
      <c r="AQ57" s="151" t="str">
        <f t="shared" si="3"/>
        <v/>
      </c>
      <c r="AR57" s="207" t="str">
        <f t="shared" si="8"/>
        <v/>
      </c>
      <c r="AS57" s="157" t="s">
        <v>95</v>
      </c>
      <c r="AT57" s="158" t="str">
        <f>IF(V57="Zubehör/Ersatzteile",VLOOKUP(W57,'Pull-Downs_Zyl'!$K$518:$O$525,3,FALSE),CONCATENATE(AN57,AO57,AP57,AQ57,AR57))</f>
        <v/>
      </c>
      <c r="AW57" s="70" t="str">
        <f t="shared" si="4"/>
        <v/>
      </c>
      <c r="BD57" s="70" t="str">
        <f t="shared" si="5"/>
        <v/>
      </c>
      <c r="BE57" s="48" t="s">
        <v>124</v>
      </c>
      <c r="BF57" s="48">
        <v>10</v>
      </c>
      <c r="BG57" s="48" t="s">
        <v>83</v>
      </c>
      <c r="BH57" s="48" t="str">
        <f t="shared" si="17"/>
        <v>78-8210Glas (Aufpreis)</v>
      </c>
      <c r="BI57" s="48" t="s">
        <v>222</v>
      </c>
      <c r="BK57" s="70" t="e">
        <f>IF(AND(#REF!="ja",M57=9,E57="PegaSys Office eVAYO"),CONCATENATE(L57,#REF!,M57,F57),IF(AND(#REF!="ja",M57=9,E57="PegaSys Office"),CONCATENATE(L57,#REF!,M57,F57),""))</f>
        <v>#REF!</v>
      </c>
      <c r="CB57" s="312"/>
      <c r="CC57" s="312"/>
      <c r="CD57" s="312"/>
      <c r="CE57" s="312" t="str">
        <f>IF(E57="PegaSys 2.1",Datenquelle_Peg2.1!$A$2,"")</f>
        <v/>
      </c>
      <c r="CF57" s="312" t="str">
        <f t="shared" si="9"/>
        <v/>
      </c>
      <c r="CG57" s="312" t="str">
        <f t="shared" si="10"/>
        <v/>
      </c>
      <c r="CH57" s="312" t="str">
        <f>IF(OR(S57="Rosetten",S57="Ovalrosetten"),Datenquelle_Peg2.1!$E$2,IF(OR(S57="Langschild",S57="Langschild schmal"),Datenquelle_Peg2.1!$E$3,IF(S57="Kurzschild",Datenquelle_Peg2.1!$E$4,IF(S57="Scandinavian Oval",Datenquelle_Peg2.1!$E$6,""))))</f>
        <v/>
      </c>
      <c r="CI57" s="312" t="str">
        <f>IF(T57=182,Datenquelle_Peg2.1!$G$2,IF(T57=192,Datenquelle_Peg2.1!$G$3,IF(T57=282,Datenquelle_Peg2.1!$G$4,IF(T57=292,Datenquelle_Peg2.1!$G$5,IF(T57=1182,Datenquelle_Peg2.1!$G$6,"")))))</f>
        <v/>
      </c>
      <c r="CJ57" s="312" t="str">
        <f>IF(G57="links",Datenquelle_Peg2.1!$I$2,IF(G57="rechts",Datenquelle_Peg2.1!$I$3,""))</f>
        <v/>
      </c>
      <c r="CK57" s="312" t="str">
        <f>IF(M57=7,Datenquelle_Peg2.1!$K$2,IF(M57=8,Datenquelle_Peg2.1!$K$3,IF(M57=8.5,Datenquelle_Peg2.1!$K$4,IF(M57=9,Datenquelle_Peg2.1!$K$5,IF(M57="F9 (FS)",Datenquelle_Peg2.1!$K$6,IF(M57=10,Datenquelle_Peg2.1!$K$7,""))))))</f>
        <v/>
      </c>
      <c r="CL57" s="312" t="str">
        <f>IF(L57="37-46 mm",Datenquelle_Peg2.1!$M$2,IF(L57="47-56 mm",Datenquelle_Peg2.1!$M$3,IF(L57="57-66 mm",Datenquelle_Peg2.1!$M$4,IF(L57="67-76 mm",Datenquelle_Peg2.1!$M$5,IF(L57="77-86 mm",Datenquelle_Peg2.1!$M$6,IF(L57="87-96 mm",Datenquelle_Peg2.1!$M$7,IF(L57="97-106 mm",Datenquelle_Peg2.1!$M$8,IF(L57="107-116 mm",Datenquelle_Peg2.1!$M$9,IF(L57="117-126 mm",Datenquelle_Peg2.1!$M$10,IF(L57="127-136 mm",Datenquelle_Peg2.1!$M$11,IF(L57="137-146 mm",Datenquelle_Peg2.1!$M$12,IF(L57="147-156 mm",Datenquelle_Peg2.1!$M$13,IF(L57="156-160 mm",Datenquelle_Peg2.1!$M$14,"")))))))))))))</f>
        <v/>
      </c>
      <c r="CM57" s="312" t="str">
        <f>IF(N57="Profilzyl. PZ",Datenquelle_Peg2.1!$O$3,IF(N57="Blind",Datenquelle_Peg2.1!$O$2,IF(N57="Zylinderabdeckung",Datenquelle_Peg2.1!$O$4,IF(N57="Scandinavian Oval",Datenquelle_Peg2.1!$O$5,""))))</f>
        <v/>
      </c>
      <c r="CN57" s="312" t="str">
        <f>IF(P57="PZ 70",Datenquelle_Peg2.1!$Q$3,IF(P57="PZ 72",Datenquelle_Peg2.1!$Q$4,IF(P57="PZ 78",Datenquelle_Peg2.1!$Q$5,IF(P57="PZ 85",Datenquelle_Peg2.1!$Q$6,IF(P57="PZ 88",Datenquelle_Peg2.1!$Q$7,IF(P57="PZ 92",Datenquelle_Peg2.1!$Q$8,IF(P57="00",Datenquelle_Peg2.1!$Q$2,IF(P57="SO 105",Datenquelle_Peg2.1!$Q$9,""))))))))</f>
        <v/>
      </c>
      <c r="CO57" s="312" t="str">
        <f>IF(O57="Profilzyl. PZ",Datenquelle_Peg2.1!$S$3,IF(O57="Blind",Datenquelle_Peg2.1!$S$2,IF(O57="Scandinavian Oval",Datenquelle_Peg2.1!$S$4,"")))</f>
        <v/>
      </c>
      <c r="CP57" s="312" t="str">
        <f t="shared" si="15"/>
        <v/>
      </c>
      <c r="CQ57" s="312" t="str">
        <f>IF(AND(Q57="außen",R57="einrastend"),Datenquelle_Peg2.1!$W$3,IF(AND(Q57="außen",R57="verschraubt"),Datenquelle_Peg2.1!$W$2,""))</f>
        <v/>
      </c>
      <c r="CR57" s="312" t="str">
        <f t="shared" si="11"/>
        <v/>
      </c>
      <c r="CS57" s="312" t="str">
        <f t="shared" si="12"/>
        <v/>
      </c>
      <c r="CT57" s="312" t="str">
        <f t="shared" si="13"/>
        <v/>
      </c>
      <c r="CU57" s="312"/>
      <c r="CV57" s="312"/>
      <c r="CW57" s="312"/>
      <c r="CX57" s="312"/>
      <c r="CY57" s="312"/>
      <c r="CZ57" s="312"/>
      <c r="DA57" s="312"/>
      <c r="DB57" s="312"/>
      <c r="DC57" s="312"/>
      <c r="DD57" s="312"/>
      <c r="DE57" s="312"/>
      <c r="DF57" s="312"/>
      <c r="DG57" s="312"/>
      <c r="DH57" s="312"/>
      <c r="DI57" s="312"/>
      <c r="DJ57" s="312"/>
      <c r="DK57" s="312"/>
      <c r="DL57" s="312"/>
      <c r="DM57" s="312"/>
      <c r="DN57" s="312"/>
      <c r="DO57" s="312"/>
      <c r="DP57" s="312"/>
      <c r="DQ57" s="312"/>
      <c r="DR57" s="312"/>
      <c r="DS57" s="312"/>
      <c r="DT57" s="312"/>
      <c r="DU57" s="312"/>
      <c r="DV57" s="312"/>
      <c r="DW57" s="312"/>
      <c r="DX57" s="312"/>
      <c r="DY57" s="312"/>
      <c r="DZ57" s="312"/>
      <c r="EA57" s="312"/>
      <c r="EB57" s="312"/>
      <c r="EC57" s="312"/>
      <c r="ED57" s="312"/>
      <c r="EE57" s="312"/>
      <c r="EF57" s="312"/>
      <c r="EG57" s="312"/>
      <c r="EH57" s="312"/>
      <c r="EI57" s="312"/>
      <c r="EJ57" s="312"/>
      <c r="EK57" s="312"/>
      <c r="EL57" s="312"/>
      <c r="EM57" s="312"/>
      <c r="EN57" s="312"/>
      <c r="EO57" s="312"/>
      <c r="EP57" s="312"/>
      <c r="EQ57" s="312"/>
      <c r="ER57" s="312"/>
      <c r="ES57" s="312"/>
      <c r="ET57" s="312"/>
      <c r="EU57" s="312"/>
      <c r="EV57" s="312"/>
      <c r="EW57" s="312"/>
      <c r="EX57" s="312"/>
      <c r="EY57" s="312"/>
    </row>
    <row r="58" spans="1:155" s="48" customFormat="1" ht="30" customHeight="1" x14ac:dyDescent="0.2">
      <c r="A58" s="159" t="str">
        <f t="shared" si="21"/>
        <v/>
      </c>
      <c r="B58" s="72"/>
      <c r="C58" s="72"/>
      <c r="D58" s="73"/>
      <c r="E58" s="339"/>
      <c r="F58" s="340"/>
      <c r="G58" s="343"/>
      <c r="H58" s="343"/>
      <c r="I58" s="344"/>
      <c r="J58" s="345"/>
      <c r="K58" s="346"/>
      <c r="L58" s="229"/>
      <c r="M58" s="228"/>
      <c r="N58" s="65"/>
      <c r="O58" s="65"/>
      <c r="P58" s="67"/>
      <c r="Q58" s="62"/>
      <c r="R58" s="68"/>
      <c r="S58" s="63"/>
      <c r="T58" s="63"/>
      <c r="U58" s="337"/>
      <c r="V58" s="63"/>
      <c r="W58" s="123"/>
      <c r="X58" s="69"/>
      <c r="Y58" s="81"/>
      <c r="Z58" s="152"/>
      <c r="AA58" s="146"/>
      <c r="AB58" s="153"/>
      <c r="AC58" s="154"/>
      <c r="AD58" s="152"/>
      <c r="AE58" s="152"/>
      <c r="AF58" s="155"/>
      <c r="AG58" s="156"/>
      <c r="AH58" s="155"/>
      <c r="AI58" s="317" t="str">
        <f t="shared" si="6"/>
        <v/>
      </c>
      <c r="AJ58" s="317" t="str">
        <f t="shared" si="7"/>
        <v/>
      </c>
      <c r="AK58" s="328" t="e">
        <f>IF(AR58=".OS",VLOOKUP($AT58,'Pull-Downs_Zyl'!M:N,2,FALSE),VLOOKUP($AT58,'Pull-Downs_Zyl'!K:L,2,FALSE))</f>
        <v>#N/A</v>
      </c>
      <c r="AL58" s="318" t="str">
        <f t="shared" si="14"/>
        <v/>
      </c>
      <c r="AM58" s="158" t="e">
        <f>VLOOKUP($AT58,'Pull-Downs_Zyl'!$K$5:$O$525,3,FALSE)</f>
        <v>#N/A</v>
      </c>
      <c r="AN58" s="151" t="str">
        <f t="shared" si="0"/>
        <v/>
      </c>
      <c r="AO58" s="151" t="str">
        <f t="shared" si="1"/>
        <v/>
      </c>
      <c r="AP58" s="151" t="str">
        <f t="shared" si="2"/>
        <v/>
      </c>
      <c r="AQ58" s="151" t="str">
        <f t="shared" si="3"/>
        <v/>
      </c>
      <c r="AR58" s="207" t="str">
        <f t="shared" si="8"/>
        <v/>
      </c>
      <c r="AS58" s="157" t="s">
        <v>95</v>
      </c>
      <c r="AT58" s="158" t="str">
        <f>IF(V58="Zubehör/Ersatzteile",VLOOKUP(W58,'Pull-Downs_Zyl'!$K$518:$O$525,3,FALSE),CONCATENATE(AN58,AO58,AP58,AQ58,AR58))</f>
        <v/>
      </c>
      <c r="AW58" s="70" t="str">
        <f t="shared" si="4"/>
        <v/>
      </c>
      <c r="BD58" s="70" t="str">
        <f t="shared" si="5"/>
        <v/>
      </c>
      <c r="BE58" s="48" t="s">
        <v>129</v>
      </c>
      <c r="BF58" s="48">
        <v>7</v>
      </c>
      <c r="BG58" s="48" t="s">
        <v>83</v>
      </c>
      <c r="BH58" s="48" t="str">
        <f t="shared" si="17"/>
        <v>83-877Glas (Aufpreis)</v>
      </c>
      <c r="BI58" s="48" t="s">
        <v>223</v>
      </c>
      <c r="BK58" s="70" t="e">
        <f>IF(AND(#REF!="ja",M58=9,E58="PegaSys Office eVAYO"),CONCATENATE(L58,#REF!,M58,F58),IF(AND(#REF!="ja",M58=9,E58="PegaSys Office"),CONCATENATE(L58,#REF!,M58,F58),""))</f>
        <v>#REF!</v>
      </c>
      <c r="CB58" s="312"/>
      <c r="CC58" s="312"/>
      <c r="CD58" s="312"/>
      <c r="CE58" s="312" t="str">
        <f>IF(E58="PegaSys 2.1",Datenquelle_Peg2.1!$A$2,"")</f>
        <v/>
      </c>
      <c r="CF58" s="312" t="str">
        <f t="shared" si="9"/>
        <v/>
      </c>
      <c r="CG58" s="312" t="str">
        <f t="shared" si="10"/>
        <v/>
      </c>
      <c r="CH58" s="312" t="str">
        <f>IF(OR(S58="Rosetten",S58="Ovalrosetten"),Datenquelle_Peg2.1!$E$2,IF(OR(S58="Langschild",S58="Langschild schmal"),Datenquelle_Peg2.1!$E$3,IF(S58="Kurzschild",Datenquelle_Peg2.1!$E$4,IF(S58="Scandinavian Oval",Datenquelle_Peg2.1!$E$6,""))))</f>
        <v/>
      </c>
      <c r="CI58" s="312" t="str">
        <f>IF(T58=182,Datenquelle_Peg2.1!$G$2,IF(T58=192,Datenquelle_Peg2.1!$G$3,IF(T58=282,Datenquelle_Peg2.1!$G$4,IF(T58=292,Datenquelle_Peg2.1!$G$5,IF(T58=1182,Datenquelle_Peg2.1!$G$6,"")))))</f>
        <v/>
      </c>
      <c r="CJ58" s="312" t="str">
        <f>IF(G58="links",Datenquelle_Peg2.1!$I$2,IF(G58="rechts",Datenquelle_Peg2.1!$I$3,""))</f>
        <v/>
      </c>
      <c r="CK58" s="312" t="str">
        <f>IF(M58=7,Datenquelle_Peg2.1!$K$2,IF(M58=8,Datenquelle_Peg2.1!$K$3,IF(M58=8.5,Datenquelle_Peg2.1!$K$4,IF(M58=9,Datenquelle_Peg2.1!$K$5,IF(M58="F9 (FS)",Datenquelle_Peg2.1!$K$6,IF(M58=10,Datenquelle_Peg2.1!$K$7,""))))))</f>
        <v/>
      </c>
      <c r="CL58" s="312" t="str">
        <f>IF(L58="37-46 mm",Datenquelle_Peg2.1!$M$2,IF(L58="47-56 mm",Datenquelle_Peg2.1!$M$3,IF(L58="57-66 mm",Datenquelle_Peg2.1!$M$4,IF(L58="67-76 mm",Datenquelle_Peg2.1!$M$5,IF(L58="77-86 mm",Datenquelle_Peg2.1!$M$6,IF(L58="87-96 mm",Datenquelle_Peg2.1!$M$7,IF(L58="97-106 mm",Datenquelle_Peg2.1!$M$8,IF(L58="107-116 mm",Datenquelle_Peg2.1!$M$9,IF(L58="117-126 mm",Datenquelle_Peg2.1!$M$10,IF(L58="127-136 mm",Datenquelle_Peg2.1!$M$11,IF(L58="137-146 mm",Datenquelle_Peg2.1!$M$12,IF(L58="147-156 mm",Datenquelle_Peg2.1!$M$13,IF(L58="156-160 mm",Datenquelle_Peg2.1!$M$14,"")))))))))))))</f>
        <v/>
      </c>
      <c r="CM58" s="312" t="str">
        <f>IF(N58="Profilzyl. PZ",Datenquelle_Peg2.1!$O$3,IF(N58="Blind",Datenquelle_Peg2.1!$O$2,IF(N58="Zylinderabdeckung",Datenquelle_Peg2.1!$O$4,IF(N58="Scandinavian Oval",Datenquelle_Peg2.1!$O$5,""))))</f>
        <v/>
      </c>
      <c r="CN58" s="312" t="str">
        <f>IF(P58="PZ 70",Datenquelle_Peg2.1!$Q$3,IF(P58="PZ 72",Datenquelle_Peg2.1!$Q$4,IF(P58="PZ 78",Datenquelle_Peg2.1!$Q$5,IF(P58="PZ 85",Datenquelle_Peg2.1!$Q$6,IF(P58="PZ 88",Datenquelle_Peg2.1!$Q$7,IF(P58="PZ 92",Datenquelle_Peg2.1!$Q$8,IF(P58="00",Datenquelle_Peg2.1!$Q$2,IF(P58="SO 105",Datenquelle_Peg2.1!$Q$9,""))))))))</f>
        <v/>
      </c>
      <c r="CO58" s="312" t="str">
        <f>IF(O58="Profilzyl. PZ",Datenquelle_Peg2.1!$S$3,IF(O58="Blind",Datenquelle_Peg2.1!$S$2,IF(O58="Scandinavian Oval",Datenquelle_Peg2.1!$S$4,"")))</f>
        <v/>
      </c>
      <c r="CP58" s="312" t="str">
        <f t="shared" si="15"/>
        <v/>
      </c>
      <c r="CQ58" s="312" t="str">
        <f>IF(AND(Q58="außen",R58="einrastend"),Datenquelle_Peg2.1!$W$3,IF(AND(Q58="außen",R58="verschraubt"),Datenquelle_Peg2.1!$W$2,""))</f>
        <v/>
      </c>
      <c r="CR58" s="312" t="str">
        <f t="shared" si="11"/>
        <v/>
      </c>
      <c r="CS58" s="312" t="str">
        <f t="shared" si="12"/>
        <v/>
      </c>
      <c r="CT58" s="312" t="str">
        <f t="shared" si="13"/>
        <v/>
      </c>
      <c r="CU58" s="312"/>
      <c r="CV58" s="312"/>
      <c r="CW58" s="312"/>
      <c r="CX58" s="312"/>
      <c r="CY58" s="312"/>
      <c r="CZ58" s="312"/>
      <c r="DA58" s="312"/>
      <c r="DB58" s="312"/>
      <c r="DC58" s="312"/>
      <c r="DD58" s="312"/>
      <c r="DE58" s="312"/>
      <c r="DF58" s="312"/>
      <c r="DG58" s="312"/>
      <c r="DH58" s="312"/>
      <c r="DI58" s="312"/>
      <c r="DJ58" s="312"/>
      <c r="DK58" s="312"/>
      <c r="DL58" s="312"/>
      <c r="DM58" s="312"/>
      <c r="DN58" s="312"/>
      <c r="DO58" s="312"/>
      <c r="DP58" s="312"/>
      <c r="DQ58" s="312"/>
      <c r="DR58" s="312"/>
      <c r="DS58" s="312"/>
      <c r="DT58" s="312"/>
      <c r="DU58" s="312"/>
      <c r="DV58" s="312"/>
      <c r="DW58" s="312"/>
      <c r="DX58" s="312"/>
      <c r="DY58" s="312"/>
      <c r="DZ58" s="312"/>
      <c r="EA58" s="312"/>
      <c r="EB58" s="312"/>
      <c r="EC58" s="312"/>
      <c r="ED58" s="312"/>
      <c r="EE58" s="312"/>
      <c r="EF58" s="312"/>
      <c r="EG58" s="312"/>
      <c r="EH58" s="312"/>
      <c r="EI58" s="312"/>
      <c r="EJ58" s="312"/>
      <c r="EK58" s="312"/>
      <c r="EL58" s="312"/>
      <c r="EM58" s="312"/>
      <c r="EN58" s="312"/>
      <c r="EO58" s="312"/>
      <c r="EP58" s="312"/>
      <c r="EQ58" s="312"/>
      <c r="ER58" s="312"/>
      <c r="ES58" s="312"/>
      <c r="ET58" s="312"/>
      <c r="EU58" s="312"/>
      <c r="EV58" s="312"/>
      <c r="EW58" s="312"/>
      <c r="EX58" s="312"/>
      <c r="EY58" s="312"/>
    </row>
    <row r="59" spans="1:155" s="48" customFormat="1" ht="30" customHeight="1" x14ac:dyDescent="0.2">
      <c r="A59" s="159" t="str">
        <f t="shared" si="21"/>
        <v/>
      </c>
      <c r="B59" s="72"/>
      <c r="C59" s="72"/>
      <c r="D59" s="73"/>
      <c r="E59" s="339"/>
      <c r="F59" s="340"/>
      <c r="G59" s="343"/>
      <c r="H59" s="343"/>
      <c r="I59" s="344"/>
      <c r="J59" s="345"/>
      <c r="K59" s="346"/>
      <c r="L59" s="229"/>
      <c r="M59" s="228"/>
      <c r="N59" s="65"/>
      <c r="O59" s="65"/>
      <c r="P59" s="67"/>
      <c r="Q59" s="62"/>
      <c r="R59" s="68"/>
      <c r="S59" s="63"/>
      <c r="T59" s="63"/>
      <c r="U59" s="337"/>
      <c r="V59" s="63"/>
      <c r="W59" s="123"/>
      <c r="X59" s="69"/>
      <c r="Y59" s="81"/>
      <c r="Z59" s="152"/>
      <c r="AA59" s="146"/>
      <c r="AB59" s="153"/>
      <c r="AC59" s="154"/>
      <c r="AD59" s="152"/>
      <c r="AE59" s="152"/>
      <c r="AF59" s="155"/>
      <c r="AG59" s="156"/>
      <c r="AH59" s="155"/>
      <c r="AI59" s="317" t="str">
        <f t="shared" si="6"/>
        <v/>
      </c>
      <c r="AJ59" s="317" t="str">
        <f t="shared" si="7"/>
        <v/>
      </c>
      <c r="AK59" s="328" t="e">
        <f>IF(AR59=".OS",VLOOKUP($AT59,'Pull-Downs_Zyl'!M:N,2,FALSE),VLOOKUP($AT59,'Pull-Downs_Zyl'!K:L,2,FALSE))</f>
        <v>#N/A</v>
      </c>
      <c r="AL59" s="318" t="str">
        <f t="shared" si="14"/>
        <v/>
      </c>
      <c r="AM59" s="158" t="e">
        <f>VLOOKUP($AT59,'Pull-Downs_Zyl'!$K$5:$O$525,3,FALSE)</f>
        <v>#N/A</v>
      </c>
      <c r="AN59" s="151" t="str">
        <f t="shared" si="0"/>
        <v/>
      </c>
      <c r="AO59" s="151" t="str">
        <f t="shared" si="1"/>
        <v/>
      </c>
      <c r="AP59" s="151" t="str">
        <f t="shared" si="2"/>
        <v/>
      </c>
      <c r="AQ59" s="151" t="str">
        <f t="shared" si="3"/>
        <v/>
      </c>
      <c r="AR59" s="207" t="str">
        <f t="shared" si="8"/>
        <v/>
      </c>
      <c r="AS59" s="157" t="s">
        <v>95</v>
      </c>
      <c r="AT59" s="158" t="str">
        <f>IF(V59="Zubehör/Ersatzteile",VLOOKUP(W59,'Pull-Downs_Zyl'!$K$518:$O$525,3,FALSE),CONCATENATE(AN59,AO59,AP59,AQ59,AR59))</f>
        <v/>
      </c>
      <c r="AW59" s="70" t="str">
        <f t="shared" si="4"/>
        <v/>
      </c>
      <c r="BD59" s="70" t="str">
        <f t="shared" si="5"/>
        <v/>
      </c>
      <c r="BE59" s="48" t="s">
        <v>129</v>
      </c>
      <c r="BF59" s="48">
        <v>8</v>
      </c>
      <c r="BG59" s="48" t="s">
        <v>83</v>
      </c>
      <c r="BH59" s="48" t="str">
        <f t="shared" si="17"/>
        <v>83-878Glas (Aufpreis)</v>
      </c>
      <c r="BI59" s="48" t="s">
        <v>224</v>
      </c>
      <c r="BK59" s="70" t="e">
        <f>IF(AND(#REF!="ja",M59=9,E59="PegaSys Office eVAYO"),CONCATENATE(L59,#REF!,M59,F59),IF(AND(#REF!="ja",M59=9,E59="PegaSys Office"),CONCATENATE(L59,#REF!,M59,F59),""))</f>
        <v>#REF!</v>
      </c>
      <c r="CB59" s="312"/>
      <c r="CC59" s="312"/>
      <c r="CD59" s="312"/>
      <c r="CE59" s="312" t="str">
        <f>IF(E59="PegaSys 2.1",Datenquelle_Peg2.1!$A$2,"")</f>
        <v/>
      </c>
      <c r="CF59" s="312" t="str">
        <f t="shared" si="9"/>
        <v/>
      </c>
      <c r="CG59" s="312" t="str">
        <f t="shared" si="10"/>
        <v/>
      </c>
      <c r="CH59" s="312" t="str">
        <f>IF(OR(S59="Rosetten",S59="Ovalrosetten"),Datenquelle_Peg2.1!$E$2,IF(OR(S59="Langschild",S59="Langschild schmal"),Datenquelle_Peg2.1!$E$3,IF(S59="Kurzschild",Datenquelle_Peg2.1!$E$4,IF(S59="Scandinavian Oval",Datenquelle_Peg2.1!$E$6,""))))</f>
        <v/>
      </c>
      <c r="CI59" s="312" t="str">
        <f>IF(T59=182,Datenquelle_Peg2.1!$G$2,IF(T59=192,Datenquelle_Peg2.1!$G$3,IF(T59=282,Datenquelle_Peg2.1!$G$4,IF(T59=292,Datenquelle_Peg2.1!$G$5,IF(T59=1182,Datenquelle_Peg2.1!$G$6,"")))))</f>
        <v/>
      </c>
      <c r="CJ59" s="312" t="str">
        <f>IF(G59="links",Datenquelle_Peg2.1!$I$2,IF(G59="rechts",Datenquelle_Peg2.1!$I$3,""))</f>
        <v/>
      </c>
      <c r="CK59" s="312" t="str">
        <f>IF(M59=7,Datenquelle_Peg2.1!$K$2,IF(M59=8,Datenquelle_Peg2.1!$K$3,IF(M59=8.5,Datenquelle_Peg2.1!$K$4,IF(M59=9,Datenquelle_Peg2.1!$K$5,IF(M59="F9 (FS)",Datenquelle_Peg2.1!$K$6,IF(M59=10,Datenquelle_Peg2.1!$K$7,""))))))</f>
        <v/>
      </c>
      <c r="CL59" s="312" t="str">
        <f>IF(L59="37-46 mm",Datenquelle_Peg2.1!$M$2,IF(L59="47-56 mm",Datenquelle_Peg2.1!$M$3,IF(L59="57-66 mm",Datenquelle_Peg2.1!$M$4,IF(L59="67-76 mm",Datenquelle_Peg2.1!$M$5,IF(L59="77-86 mm",Datenquelle_Peg2.1!$M$6,IF(L59="87-96 mm",Datenquelle_Peg2.1!$M$7,IF(L59="97-106 mm",Datenquelle_Peg2.1!$M$8,IF(L59="107-116 mm",Datenquelle_Peg2.1!$M$9,IF(L59="117-126 mm",Datenquelle_Peg2.1!$M$10,IF(L59="127-136 mm",Datenquelle_Peg2.1!$M$11,IF(L59="137-146 mm",Datenquelle_Peg2.1!$M$12,IF(L59="147-156 mm",Datenquelle_Peg2.1!$M$13,IF(L59="156-160 mm",Datenquelle_Peg2.1!$M$14,"")))))))))))))</f>
        <v/>
      </c>
      <c r="CM59" s="312" t="str">
        <f>IF(N59="Profilzyl. PZ",Datenquelle_Peg2.1!$O$3,IF(N59="Blind",Datenquelle_Peg2.1!$O$2,IF(N59="Zylinderabdeckung",Datenquelle_Peg2.1!$O$4,IF(N59="Scandinavian Oval",Datenquelle_Peg2.1!$O$5,""))))</f>
        <v/>
      </c>
      <c r="CN59" s="312" t="str">
        <f>IF(P59="PZ 70",Datenquelle_Peg2.1!$Q$3,IF(P59="PZ 72",Datenquelle_Peg2.1!$Q$4,IF(P59="PZ 78",Datenquelle_Peg2.1!$Q$5,IF(P59="PZ 85",Datenquelle_Peg2.1!$Q$6,IF(P59="PZ 88",Datenquelle_Peg2.1!$Q$7,IF(P59="PZ 92",Datenquelle_Peg2.1!$Q$8,IF(P59="00",Datenquelle_Peg2.1!$Q$2,IF(P59="SO 105",Datenquelle_Peg2.1!$Q$9,""))))))))</f>
        <v/>
      </c>
      <c r="CO59" s="312" t="str">
        <f>IF(O59="Profilzyl. PZ",Datenquelle_Peg2.1!$S$3,IF(O59="Blind",Datenquelle_Peg2.1!$S$2,IF(O59="Scandinavian Oval",Datenquelle_Peg2.1!$S$4,"")))</f>
        <v/>
      </c>
      <c r="CP59" s="312" t="str">
        <f t="shared" si="15"/>
        <v/>
      </c>
      <c r="CQ59" s="312" t="str">
        <f>IF(AND(Q59="außen",R59="einrastend"),Datenquelle_Peg2.1!$W$3,IF(AND(Q59="außen",R59="verschraubt"),Datenquelle_Peg2.1!$W$2,""))</f>
        <v/>
      </c>
      <c r="CR59" s="312" t="str">
        <f t="shared" si="11"/>
        <v/>
      </c>
      <c r="CS59" s="312" t="str">
        <f t="shared" si="12"/>
        <v/>
      </c>
      <c r="CT59" s="312" t="str">
        <f t="shared" si="13"/>
        <v/>
      </c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12"/>
      <c r="DN59" s="312"/>
      <c r="DO59" s="312"/>
      <c r="DP59" s="312"/>
      <c r="DQ59" s="312"/>
      <c r="DR59" s="312"/>
      <c r="DS59" s="312"/>
      <c r="DT59" s="312"/>
      <c r="DU59" s="312"/>
      <c r="DV59" s="312"/>
      <c r="DW59" s="312"/>
      <c r="DX59" s="312"/>
      <c r="DY59" s="312"/>
      <c r="DZ59" s="312"/>
      <c r="EA59" s="312"/>
      <c r="EB59" s="312"/>
      <c r="EC59" s="312"/>
      <c r="ED59" s="312"/>
      <c r="EE59" s="312"/>
      <c r="EF59" s="312"/>
      <c r="EG59" s="312"/>
      <c r="EH59" s="312"/>
      <c r="EI59" s="312"/>
      <c r="EJ59" s="312"/>
      <c r="EK59" s="312"/>
      <c r="EL59" s="312"/>
      <c r="EM59" s="312"/>
      <c r="EN59" s="312"/>
      <c r="EO59" s="312"/>
      <c r="EP59" s="312"/>
      <c r="EQ59" s="312"/>
      <c r="ER59" s="312"/>
      <c r="ES59" s="312"/>
      <c r="ET59" s="312"/>
      <c r="EU59" s="312"/>
      <c r="EV59" s="312"/>
      <c r="EW59" s="312"/>
      <c r="EX59" s="312"/>
      <c r="EY59" s="312"/>
    </row>
    <row r="60" spans="1:155" s="48" customFormat="1" ht="30" customHeight="1" x14ac:dyDescent="0.2">
      <c r="A60" s="159" t="str">
        <f t="shared" si="21"/>
        <v/>
      </c>
      <c r="B60" s="72"/>
      <c r="C60" s="72"/>
      <c r="D60" s="73"/>
      <c r="E60" s="339"/>
      <c r="F60" s="340"/>
      <c r="G60" s="343"/>
      <c r="H60" s="343"/>
      <c r="I60" s="344"/>
      <c r="J60" s="345"/>
      <c r="K60" s="346"/>
      <c r="L60" s="229"/>
      <c r="M60" s="228"/>
      <c r="N60" s="65"/>
      <c r="O60" s="65"/>
      <c r="P60" s="67"/>
      <c r="Q60" s="62"/>
      <c r="R60" s="68"/>
      <c r="S60" s="63"/>
      <c r="T60" s="63"/>
      <c r="U60" s="337"/>
      <c r="V60" s="63"/>
      <c r="W60" s="123"/>
      <c r="X60" s="69"/>
      <c r="Y60" s="81"/>
      <c r="Z60" s="152"/>
      <c r="AA60" s="146"/>
      <c r="AB60" s="153"/>
      <c r="AC60" s="154"/>
      <c r="AD60" s="152"/>
      <c r="AE60" s="152"/>
      <c r="AF60" s="155"/>
      <c r="AG60" s="156"/>
      <c r="AH60" s="155"/>
      <c r="AI60" s="317" t="str">
        <f t="shared" si="6"/>
        <v/>
      </c>
      <c r="AJ60" s="317" t="str">
        <f t="shared" si="7"/>
        <v/>
      </c>
      <c r="AK60" s="328" t="e">
        <f>IF(AR60=".OS",VLOOKUP($AT60,'Pull-Downs_Zyl'!M:N,2,FALSE),VLOOKUP($AT60,'Pull-Downs_Zyl'!K:L,2,FALSE))</f>
        <v>#N/A</v>
      </c>
      <c r="AL60" s="318" t="str">
        <f t="shared" si="14"/>
        <v/>
      </c>
      <c r="AM60" s="158" t="e">
        <f>VLOOKUP($AT60,'Pull-Downs_Zyl'!$K$5:$O$525,3,FALSE)</f>
        <v>#N/A</v>
      </c>
      <c r="AN60" s="151" t="str">
        <f t="shared" si="0"/>
        <v/>
      </c>
      <c r="AO60" s="151" t="str">
        <f t="shared" si="1"/>
        <v/>
      </c>
      <c r="AP60" s="151" t="str">
        <f t="shared" si="2"/>
        <v/>
      </c>
      <c r="AQ60" s="151" t="str">
        <f t="shared" si="3"/>
        <v/>
      </c>
      <c r="AR60" s="207" t="str">
        <f t="shared" si="8"/>
        <v/>
      </c>
      <c r="AS60" s="157" t="s">
        <v>95</v>
      </c>
      <c r="AT60" s="158" t="str">
        <f>IF(V60="Zubehör/Ersatzteile",VLOOKUP(W60,'Pull-Downs_Zyl'!$K$518:$O$525,3,FALSE),CONCATENATE(AN60,AO60,AP60,AQ60,AR60))</f>
        <v/>
      </c>
      <c r="AW60" s="70" t="str">
        <f t="shared" si="4"/>
        <v/>
      </c>
      <c r="BD60" s="70" t="str">
        <f t="shared" si="5"/>
        <v/>
      </c>
      <c r="BE60" s="48" t="s">
        <v>129</v>
      </c>
      <c r="BF60" s="48">
        <v>8.5</v>
      </c>
      <c r="BG60" s="48" t="s">
        <v>83</v>
      </c>
      <c r="BH60" s="48" t="str">
        <f t="shared" si="17"/>
        <v>83-878,5Glas (Aufpreis)</v>
      </c>
      <c r="BI60" s="48" t="s">
        <v>225</v>
      </c>
      <c r="BK60" s="70" t="e">
        <f>IF(AND(#REF!="ja",M60=9,E60="PegaSys Office eVAYO"),CONCATENATE(L60,#REF!,M60,F60),IF(AND(#REF!="ja",M60=9,E60="PegaSys Office"),CONCATENATE(L60,#REF!,M60,F60),""))</f>
        <v>#REF!</v>
      </c>
      <c r="CB60" s="312"/>
      <c r="CC60" s="312"/>
      <c r="CD60" s="312"/>
      <c r="CE60" s="312" t="str">
        <f>IF(E60="PegaSys 2.1",Datenquelle_Peg2.1!$A$2,"")</f>
        <v/>
      </c>
      <c r="CF60" s="312" t="str">
        <f t="shared" si="9"/>
        <v/>
      </c>
      <c r="CG60" s="312" t="str">
        <f t="shared" si="10"/>
        <v/>
      </c>
      <c r="CH60" s="312" t="str">
        <f>IF(OR(S60="Rosetten",S60="Ovalrosetten"),Datenquelle_Peg2.1!$E$2,IF(OR(S60="Langschild",S60="Langschild schmal"),Datenquelle_Peg2.1!$E$3,IF(S60="Kurzschild",Datenquelle_Peg2.1!$E$4,IF(S60="Scandinavian Oval",Datenquelle_Peg2.1!$E$6,""))))</f>
        <v/>
      </c>
      <c r="CI60" s="312" t="str">
        <f>IF(T60=182,Datenquelle_Peg2.1!$G$2,IF(T60=192,Datenquelle_Peg2.1!$G$3,IF(T60=282,Datenquelle_Peg2.1!$G$4,IF(T60=292,Datenquelle_Peg2.1!$G$5,IF(T60=1182,Datenquelle_Peg2.1!$G$6,"")))))</f>
        <v/>
      </c>
      <c r="CJ60" s="312" t="str">
        <f>IF(G60="links",Datenquelle_Peg2.1!$I$2,IF(G60="rechts",Datenquelle_Peg2.1!$I$3,""))</f>
        <v/>
      </c>
      <c r="CK60" s="312" t="str">
        <f>IF(M60=7,Datenquelle_Peg2.1!$K$2,IF(M60=8,Datenquelle_Peg2.1!$K$3,IF(M60=8.5,Datenquelle_Peg2.1!$K$4,IF(M60=9,Datenquelle_Peg2.1!$K$5,IF(M60="F9 (FS)",Datenquelle_Peg2.1!$K$6,IF(M60=10,Datenquelle_Peg2.1!$K$7,""))))))</f>
        <v/>
      </c>
      <c r="CL60" s="312" t="str">
        <f>IF(L60="37-46 mm",Datenquelle_Peg2.1!$M$2,IF(L60="47-56 mm",Datenquelle_Peg2.1!$M$3,IF(L60="57-66 mm",Datenquelle_Peg2.1!$M$4,IF(L60="67-76 mm",Datenquelle_Peg2.1!$M$5,IF(L60="77-86 mm",Datenquelle_Peg2.1!$M$6,IF(L60="87-96 mm",Datenquelle_Peg2.1!$M$7,IF(L60="97-106 mm",Datenquelle_Peg2.1!$M$8,IF(L60="107-116 mm",Datenquelle_Peg2.1!$M$9,IF(L60="117-126 mm",Datenquelle_Peg2.1!$M$10,IF(L60="127-136 mm",Datenquelle_Peg2.1!$M$11,IF(L60="137-146 mm",Datenquelle_Peg2.1!$M$12,IF(L60="147-156 mm",Datenquelle_Peg2.1!$M$13,IF(L60="156-160 mm",Datenquelle_Peg2.1!$M$14,"")))))))))))))</f>
        <v/>
      </c>
      <c r="CM60" s="312" t="str">
        <f>IF(N60="Profilzyl. PZ",Datenquelle_Peg2.1!$O$3,IF(N60="Blind",Datenquelle_Peg2.1!$O$2,IF(N60="Zylinderabdeckung",Datenquelle_Peg2.1!$O$4,IF(N60="Scandinavian Oval",Datenquelle_Peg2.1!$O$5,""))))</f>
        <v/>
      </c>
      <c r="CN60" s="312" t="str">
        <f>IF(P60="PZ 70",Datenquelle_Peg2.1!$Q$3,IF(P60="PZ 72",Datenquelle_Peg2.1!$Q$4,IF(P60="PZ 78",Datenquelle_Peg2.1!$Q$5,IF(P60="PZ 85",Datenquelle_Peg2.1!$Q$6,IF(P60="PZ 88",Datenquelle_Peg2.1!$Q$7,IF(P60="PZ 92",Datenquelle_Peg2.1!$Q$8,IF(P60="00",Datenquelle_Peg2.1!$Q$2,IF(P60="SO 105",Datenquelle_Peg2.1!$Q$9,""))))))))</f>
        <v/>
      </c>
      <c r="CO60" s="312" t="str">
        <f>IF(O60="Profilzyl. PZ",Datenquelle_Peg2.1!$S$3,IF(O60="Blind",Datenquelle_Peg2.1!$S$2,IF(O60="Scandinavian Oval",Datenquelle_Peg2.1!$S$4,"")))</f>
        <v/>
      </c>
      <c r="CP60" s="312" t="str">
        <f t="shared" si="15"/>
        <v/>
      </c>
      <c r="CQ60" s="312" t="str">
        <f>IF(AND(Q60="außen",R60="einrastend"),Datenquelle_Peg2.1!$W$3,IF(AND(Q60="außen",R60="verschraubt"),Datenquelle_Peg2.1!$W$2,""))</f>
        <v/>
      </c>
      <c r="CR60" s="312" t="str">
        <f t="shared" si="11"/>
        <v/>
      </c>
      <c r="CS60" s="312" t="str">
        <f t="shared" si="12"/>
        <v/>
      </c>
      <c r="CT60" s="312" t="str">
        <f t="shared" si="13"/>
        <v/>
      </c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2"/>
      <c r="DN60" s="312"/>
      <c r="DO60" s="312"/>
      <c r="DP60" s="312"/>
      <c r="DQ60" s="312"/>
      <c r="DR60" s="312"/>
      <c r="DS60" s="312"/>
      <c r="DT60" s="312"/>
      <c r="DU60" s="312"/>
      <c r="DV60" s="312"/>
      <c r="DW60" s="312"/>
      <c r="DX60" s="312"/>
      <c r="DY60" s="312"/>
      <c r="DZ60" s="312"/>
      <c r="EA60" s="312"/>
      <c r="EB60" s="312"/>
      <c r="EC60" s="312"/>
      <c r="ED60" s="312"/>
      <c r="EE60" s="312"/>
      <c r="EF60" s="312"/>
      <c r="EG60" s="312"/>
      <c r="EH60" s="312"/>
      <c r="EI60" s="312"/>
      <c r="EJ60" s="312"/>
      <c r="EK60" s="312"/>
      <c r="EL60" s="312"/>
      <c r="EM60" s="312"/>
      <c r="EN60" s="312"/>
      <c r="EO60" s="312"/>
      <c r="EP60" s="312"/>
      <c r="EQ60" s="312"/>
      <c r="ER60" s="312"/>
      <c r="ES60" s="312"/>
      <c r="ET60" s="312"/>
      <c r="EU60" s="312"/>
      <c r="EV60" s="312"/>
      <c r="EW60" s="312"/>
      <c r="EX60" s="312"/>
      <c r="EY60" s="312"/>
    </row>
    <row r="61" spans="1:155" s="48" customFormat="1" ht="30" customHeight="1" x14ac:dyDescent="0.2">
      <c r="A61" s="159" t="str">
        <f t="shared" si="21"/>
        <v/>
      </c>
      <c r="B61" s="72"/>
      <c r="C61" s="72"/>
      <c r="D61" s="73"/>
      <c r="E61" s="339"/>
      <c r="F61" s="340"/>
      <c r="G61" s="343"/>
      <c r="H61" s="343"/>
      <c r="I61" s="344"/>
      <c r="J61" s="345"/>
      <c r="K61" s="346"/>
      <c r="L61" s="229"/>
      <c r="M61" s="228"/>
      <c r="N61" s="65"/>
      <c r="O61" s="65"/>
      <c r="P61" s="67"/>
      <c r="Q61" s="62"/>
      <c r="R61" s="68"/>
      <c r="S61" s="63"/>
      <c r="T61" s="63"/>
      <c r="U61" s="337"/>
      <c r="V61" s="63"/>
      <c r="W61" s="123"/>
      <c r="X61" s="69"/>
      <c r="Y61" s="81"/>
      <c r="Z61" s="152"/>
      <c r="AA61" s="146"/>
      <c r="AB61" s="153"/>
      <c r="AC61" s="154"/>
      <c r="AD61" s="152"/>
      <c r="AE61" s="152"/>
      <c r="AF61" s="155"/>
      <c r="AG61" s="156"/>
      <c r="AH61" s="155"/>
      <c r="AI61" s="317" t="str">
        <f t="shared" si="6"/>
        <v/>
      </c>
      <c r="AJ61" s="317" t="str">
        <f t="shared" si="7"/>
        <v/>
      </c>
      <c r="AK61" s="328" t="e">
        <f>IF(AR61=".OS",VLOOKUP($AT61,'Pull-Downs_Zyl'!M:N,2,FALSE),VLOOKUP($AT61,'Pull-Downs_Zyl'!K:L,2,FALSE))</f>
        <v>#N/A</v>
      </c>
      <c r="AL61" s="318" t="str">
        <f t="shared" si="14"/>
        <v/>
      </c>
      <c r="AM61" s="158" t="e">
        <f>VLOOKUP($AT61,'Pull-Downs_Zyl'!$K$5:$O$525,3,FALSE)</f>
        <v>#N/A</v>
      </c>
      <c r="AN61" s="151" t="str">
        <f t="shared" si="0"/>
        <v/>
      </c>
      <c r="AO61" s="151" t="str">
        <f t="shared" si="1"/>
        <v/>
      </c>
      <c r="AP61" s="151" t="str">
        <f t="shared" si="2"/>
        <v/>
      </c>
      <c r="AQ61" s="151" t="str">
        <f t="shared" si="3"/>
        <v/>
      </c>
      <c r="AR61" s="207" t="str">
        <f t="shared" si="8"/>
        <v/>
      </c>
      <c r="AS61" s="157" t="s">
        <v>95</v>
      </c>
      <c r="AT61" s="158" t="str">
        <f>IF(V61="Zubehör/Ersatzteile",VLOOKUP(W61,'Pull-Downs_Zyl'!$K$518:$O$525,3,FALSE),CONCATENATE(AN61,AO61,AP61,AQ61,AR61))</f>
        <v/>
      </c>
      <c r="AW61" s="70" t="str">
        <f t="shared" si="4"/>
        <v/>
      </c>
      <c r="BD61" s="70" t="str">
        <f t="shared" si="5"/>
        <v/>
      </c>
      <c r="BE61" s="48" t="s">
        <v>129</v>
      </c>
      <c r="BF61" s="48">
        <v>9</v>
      </c>
      <c r="BG61" s="48" t="s">
        <v>83</v>
      </c>
      <c r="BH61" s="48" t="str">
        <f t="shared" si="17"/>
        <v>83-879Glas (Aufpreis)</v>
      </c>
      <c r="BI61" s="48" t="s">
        <v>226</v>
      </c>
      <c r="BK61" s="70" t="e">
        <f>IF(AND(#REF!="ja",M61=9,E61="PegaSys Office eVAYO"),CONCATENATE(L61,#REF!,M61,F61),IF(AND(#REF!="ja",M61=9,E61="PegaSys Office"),CONCATENATE(L61,#REF!,M61,F61),""))</f>
        <v>#REF!</v>
      </c>
      <c r="CB61" s="312"/>
      <c r="CC61" s="312"/>
      <c r="CD61" s="312"/>
      <c r="CE61" s="312" t="str">
        <f>IF(E61="PegaSys 2.1",Datenquelle_Peg2.1!$A$2,"")</f>
        <v/>
      </c>
      <c r="CF61" s="312" t="str">
        <f t="shared" si="9"/>
        <v/>
      </c>
      <c r="CG61" s="312" t="str">
        <f t="shared" si="10"/>
        <v/>
      </c>
      <c r="CH61" s="312" t="str">
        <f>IF(OR(S61="Rosetten",S61="Ovalrosetten"),Datenquelle_Peg2.1!$E$2,IF(OR(S61="Langschild",S61="Langschild schmal"),Datenquelle_Peg2.1!$E$3,IF(S61="Kurzschild",Datenquelle_Peg2.1!$E$4,IF(S61="Scandinavian Oval",Datenquelle_Peg2.1!$E$6,""))))</f>
        <v/>
      </c>
      <c r="CI61" s="312" t="str">
        <f>IF(T61=182,Datenquelle_Peg2.1!$G$2,IF(T61=192,Datenquelle_Peg2.1!$G$3,IF(T61=282,Datenquelle_Peg2.1!$G$4,IF(T61=292,Datenquelle_Peg2.1!$G$5,IF(T61=1182,Datenquelle_Peg2.1!$G$6,"")))))</f>
        <v/>
      </c>
      <c r="CJ61" s="312" t="str">
        <f>IF(G61="links",Datenquelle_Peg2.1!$I$2,IF(G61="rechts",Datenquelle_Peg2.1!$I$3,""))</f>
        <v/>
      </c>
      <c r="CK61" s="312" t="str">
        <f>IF(M61=7,Datenquelle_Peg2.1!$K$2,IF(M61=8,Datenquelle_Peg2.1!$K$3,IF(M61=8.5,Datenquelle_Peg2.1!$K$4,IF(M61=9,Datenquelle_Peg2.1!$K$5,IF(M61="F9 (FS)",Datenquelle_Peg2.1!$K$6,IF(M61=10,Datenquelle_Peg2.1!$K$7,""))))))</f>
        <v/>
      </c>
      <c r="CL61" s="312" t="str">
        <f>IF(L61="37-46 mm",Datenquelle_Peg2.1!$M$2,IF(L61="47-56 mm",Datenquelle_Peg2.1!$M$3,IF(L61="57-66 mm",Datenquelle_Peg2.1!$M$4,IF(L61="67-76 mm",Datenquelle_Peg2.1!$M$5,IF(L61="77-86 mm",Datenquelle_Peg2.1!$M$6,IF(L61="87-96 mm",Datenquelle_Peg2.1!$M$7,IF(L61="97-106 mm",Datenquelle_Peg2.1!$M$8,IF(L61="107-116 mm",Datenquelle_Peg2.1!$M$9,IF(L61="117-126 mm",Datenquelle_Peg2.1!$M$10,IF(L61="127-136 mm",Datenquelle_Peg2.1!$M$11,IF(L61="137-146 mm",Datenquelle_Peg2.1!$M$12,IF(L61="147-156 mm",Datenquelle_Peg2.1!$M$13,IF(L61="156-160 mm",Datenquelle_Peg2.1!$M$14,"")))))))))))))</f>
        <v/>
      </c>
      <c r="CM61" s="312" t="str">
        <f>IF(N61="Profilzyl. PZ",Datenquelle_Peg2.1!$O$3,IF(N61="Blind",Datenquelle_Peg2.1!$O$2,IF(N61="Zylinderabdeckung",Datenquelle_Peg2.1!$O$4,IF(N61="Scandinavian Oval",Datenquelle_Peg2.1!$O$5,""))))</f>
        <v/>
      </c>
      <c r="CN61" s="312" t="str">
        <f>IF(P61="PZ 70",Datenquelle_Peg2.1!$Q$3,IF(P61="PZ 72",Datenquelle_Peg2.1!$Q$4,IF(P61="PZ 78",Datenquelle_Peg2.1!$Q$5,IF(P61="PZ 85",Datenquelle_Peg2.1!$Q$6,IF(P61="PZ 88",Datenquelle_Peg2.1!$Q$7,IF(P61="PZ 92",Datenquelle_Peg2.1!$Q$8,IF(P61="00",Datenquelle_Peg2.1!$Q$2,IF(P61="SO 105",Datenquelle_Peg2.1!$Q$9,""))))))))</f>
        <v/>
      </c>
      <c r="CO61" s="312" t="str">
        <f>IF(O61="Profilzyl. PZ",Datenquelle_Peg2.1!$S$3,IF(O61="Blind",Datenquelle_Peg2.1!$S$2,IF(O61="Scandinavian Oval",Datenquelle_Peg2.1!$S$4,"")))</f>
        <v/>
      </c>
      <c r="CP61" s="312" t="str">
        <f t="shared" si="15"/>
        <v/>
      </c>
      <c r="CQ61" s="312" t="str">
        <f>IF(AND(Q61="außen",R61="einrastend"),Datenquelle_Peg2.1!$W$3,IF(AND(Q61="außen",R61="verschraubt"),Datenquelle_Peg2.1!$W$2,""))</f>
        <v/>
      </c>
      <c r="CR61" s="312" t="str">
        <f t="shared" si="11"/>
        <v/>
      </c>
      <c r="CS61" s="312" t="str">
        <f t="shared" si="12"/>
        <v/>
      </c>
      <c r="CT61" s="312" t="str">
        <f t="shared" si="13"/>
        <v/>
      </c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2"/>
      <c r="DN61" s="312"/>
      <c r="DO61" s="312"/>
      <c r="DP61" s="312"/>
      <c r="DQ61" s="312"/>
      <c r="DR61" s="312"/>
      <c r="DS61" s="312"/>
      <c r="DT61" s="312"/>
      <c r="DU61" s="312"/>
      <c r="DV61" s="312"/>
      <c r="DW61" s="312"/>
      <c r="DX61" s="312"/>
      <c r="DY61" s="312"/>
      <c r="DZ61" s="312"/>
      <c r="EA61" s="312"/>
      <c r="EB61" s="312"/>
      <c r="EC61" s="312"/>
      <c r="ED61" s="312"/>
      <c r="EE61" s="312"/>
      <c r="EF61" s="312"/>
      <c r="EG61" s="312"/>
      <c r="EH61" s="312"/>
      <c r="EI61" s="312"/>
      <c r="EJ61" s="312"/>
      <c r="EK61" s="312"/>
      <c r="EL61" s="312"/>
      <c r="EM61" s="312"/>
      <c r="EN61" s="312"/>
      <c r="EO61" s="312"/>
      <c r="EP61" s="312"/>
      <c r="EQ61" s="312"/>
      <c r="ER61" s="312"/>
      <c r="ES61" s="312"/>
      <c r="ET61" s="312"/>
      <c r="EU61" s="312"/>
      <c r="EV61" s="312"/>
      <c r="EW61" s="312"/>
      <c r="EX61" s="312"/>
      <c r="EY61" s="312"/>
    </row>
    <row r="62" spans="1:155" s="48" customFormat="1" ht="30" customHeight="1" x14ac:dyDescent="0.2">
      <c r="A62" s="159" t="str">
        <f t="shared" si="21"/>
        <v/>
      </c>
      <c r="B62" s="72"/>
      <c r="C62" s="72"/>
      <c r="D62" s="73"/>
      <c r="E62" s="339"/>
      <c r="F62" s="340"/>
      <c r="G62" s="343"/>
      <c r="H62" s="343"/>
      <c r="I62" s="344"/>
      <c r="J62" s="345"/>
      <c r="K62" s="346"/>
      <c r="L62" s="229"/>
      <c r="M62" s="228"/>
      <c r="N62" s="65"/>
      <c r="O62" s="65"/>
      <c r="P62" s="67"/>
      <c r="Q62" s="62"/>
      <c r="R62" s="68"/>
      <c r="S62" s="63"/>
      <c r="T62" s="63"/>
      <c r="U62" s="337"/>
      <c r="V62" s="63"/>
      <c r="W62" s="123"/>
      <c r="X62" s="69"/>
      <c r="Y62" s="81"/>
      <c r="Z62" s="152"/>
      <c r="AA62" s="146"/>
      <c r="AB62" s="153"/>
      <c r="AC62" s="154"/>
      <c r="AD62" s="152"/>
      <c r="AE62" s="152"/>
      <c r="AF62" s="155"/>
      <c r="AG62" s="156"/>
      <c r="AH62" s="155"/>
      <c r="AI62" s="317" t="str">
        <f t="shared" si="6"/>
        <v/>
      </c>
      <c r="AJ62" s="317" t="str">
        <f t="shared" si="7"/>
        <v/>
      </c>
      <c r="AK62" s="328" t="e">
        <f>IF(AR62=".OS",VLOOKUP($AT62,'Pull-Downs_Zyl'!M:N,2,FALSE),VLOOKUP($AT62,'Pull-Downs_Zyl'!K:L,2,FALSE))</f>
        <v>#N/A</v>
      </c>
      <c r="AL62" s="318" t="str">
        <f t="shared" si="14"/>
        <v/>
      </c>
      <c r="AM62" s="158" t="e">
        <f>VLOOKUP($AT62,'Pull-Downs_Zyl'!$K$5:$O$525,3,FALSE)</f>
        <v>#N/A</v>
      </c>
      <c r="AN62" s="151" t="str">
        <f t="shared" si="0"/>
        <v/>
      </c>
      <c r="AO62" s="151" t="str">
        <f t="shared" si="1"/>
        <v/>
      </c>
      <c r="AP62" s="151" t="str">
        <f t="shared" si="2"/>
        <v/>
      </c>
      <c r="AQ62" s="151" t="str">
        <f t="shared" si="3"/>
        <v/>
      </c>
      <c r="AR62" s="207" t="str">
        <f t="shared" si="8"/>
        <v/>
      </c>
      <c r="AS62" s="157" t="s">
        <v>95</v>
      </c>
      <c r="AT62" s="158" t="str">
        <f>IF(V62="Zubehör/Ersatzteile",VLOOKUP(W62,'Pull-Downs_Zyl'!$K$518:$O$525,3,FALSE),CONCATENATE(AN62,AO62,AP62,AQ62,AR62))</f>
        <v/>
      </c>
      <c r="AW62" s="70" t="str">
        <f t="shared" si="4"/>
        <v/>
      </c>
      <c r="BD62" s="70" t="str">
        <f t="shared" si="5"/>
        <v/>
      </c>
      <c r="BE62" s="48" t="s">
        <v>129</v>
      </c>
      <c r="BF62" s="48">
        <v>10</v>
      </c>
      <c r="BG62" s="48" t="s">
        <v>83</v>
      </c>
      <c r="BH62" s="48" t="str">
        <f t="shared" si="17"/>
        <v>83-8710Glas (Aufpreis)</v>
      </c>
      <c r="BI62" s="48" t="s">
        <v>227</v>
      </c>
      <c r="BK62" s="70" t="e">
        <f>IF(AND(#REF!="ja",M62=9,E62="PegaSys Office eVAYO"),CONCATENATE(L62,#REF!,M62,F62),IF(AND(#REF!="ja",M62=9,E62="PegaSys Office"),CONCATENATE(L62,#REF!,M62,F62),""))</f>
        <v>#REF!</v>
      </c>
      <c r="CB62" s="312"/>
      <c r="CC62" s="312"/>
      <c r="CD62" s="312"/>
      <c r="CE62" s="312" t="str">
        <f>IF(E62="PegaSys 2.1",Datenquelle_Peg2.1!$A$2,"")</f>
        <v/>
      </c>
      <c r="CF62" s="312" t="str">
        <f t="shared" si="9"/>
        <v/>
      </c>
      <c r="CG62" s="312" t="str">
        <f t="shared" si="10"/>
        <v/>
      </c>
      <c r="CH62" s="312" t="str">
        <f>IF(OR(S62="Rosetten",S62="Ovalrosetten"),Datenquelle_Peg2.1!$E$2,IF(OR(S62="Langschild",S62="Langschild schmal"),Datenquelle_Peg2.1!$E$3,IF(S62="Kurzschild",Datenquelle_Peg2.1!$E$4,IF(S62="Scandinavian Oval",Datenquelle_Peg2.1!$E$6,""))))</f>
        <v/>
      </c>
      <c r="CI62" s="312" t="str">
        <f>IF(T62=182,Datenquelle_Peg2.1!$G$2,IF(T62=192,Datenquelle_Peg2.1!$G$3,IF(T62=282,Datenquelle_Peg2.1!$G$4,IF(T62=292,Datenquelle_Peg2.1!$G$5,IF(T62=1182,Datenquelle_Peg2.1!$G$6,"")))))</f>
        <v/>
      </c>
      <c r="CJ62" s="312" t="str">
        <f>IF(G62="links",Datenquelle_Peg2.1!$I$2,IF(G62="rechts",Datenquelle_Peg2.1!$I$3,""))</f>
        <v/>
      </c>
      <c r="CK62" s="312" t="str">
        <f>IF(M62=7,Datenquelle_Peg2.1!$K$2,IF(M62=8,Datenquelle_Peg2.1!$K$3,IF(M62=8.5,Datenquelle_Peg2.1!$K$4,IF(M62=9,Datenquelle_Peg2.1!$K$5,IF(M62="F9 (FS)",Datenquelle_Peg2.1!$K$6,IF(M62=10,Datenquelle_Peg2.1!$K$7,""))))))</f>
        <v/>
      </c>
      <c r="CL62" s="312" t="str">
        <f>IF(L62="37-46 mm",Datenquelle_Peg2.1!$M$2,IF(L62="47-56 mm",Datenquelle_Peg2.1!$M$3,IF(L62="57-66 mm",Datenquelle_Peg2.1!$M$4,IF(L62="67-76 mm",Datenquelle_Peg2.1!$M$5,IF(L62="77-86 mm",Datenquelle_Peg2.1!$M$6,IF(L62="87-96 mm",Datenquelle_Peg2.1!$M$7,IF(L62="97-106 mm",Datenquelle_Peg2.1!$M$8,IF(L62="107-116 mm",Datenquelle_Peg2.1!$M$9,IF(L62="117-126 mm",Datenquelle_Peg2.1!$M$10,IF(L62="127-136 mm",Datenquelle_Peg2.1!$M$11,IF(L62="137-146 mm",Datenquelle_Peg2.1!$M$12,IF(L62="147-156 mm",Datenquelle_Peg2.1!$M$13,IF(L62="156-160 mm",Datenquelle_Peg2.1!$M$14,"")))))))))))))</f>
        <v/>
      </c>
      <c r="CM62" s="312" t="str">
        <f>IF(N62="Profilzyl. PZ",Datenquelle_Peg2.1!$O$3,IF(N62="Blind",Datenquelle_Peg2.1!$O$2,IF(N62="Zylinderabdeckung",Datenquelle_Peg2.1!$O$4,IF(N62="Scandinavian Oval",Datenquelle_Peg2.1!$O$5,""))))</f>
        <v/>
      </c>
      <c r="CN62" s="312" t="str">
        <f>IF(P62="PZ 70",Datenquelle_Peg2.1!$Q$3,IF(P62="PZ 72",Datenquelle_Peg2.1!$Q$4,IF(P62="PZ 78",Datenquelle_Peg2.1!$Q$5,IF(P62="PZ 85",Datenquelle_Peg2.1!$Q$6,IF(P62="PZ 88",Datenquelle_Peg2.1!$Q$7,IF(P62="PZ 92",Datenquelle_Peg2.1!$Q$8,IF(P62="00",Datenquelle_Peg2.1!$Q$2,IF(P62="SO 105",Datenquelle_Peg2.1!$Q$9,""))))))))</f>
        <v/>
      </c>
      <c r="CO62" s="312" t="str">
        <f>IF(O62="Profilzyl. PZ",Datenquelle_Peg2.1!$S$3,IF(O62="Blind",Datenquelle_Peg2.1!$S$2,IF(O62="Scandinavian Oval",Datenquelle_Peg2.1!$S$4,"")))</f>
        <v/>
      </c>
      <c r="CP62" s="312" t="str">
        <f t="shared" si="15"/>
        <v/>
      </c>
      <c r="CQ62" s="312" t="str">
        <f>IF(AND(Q62="außen",R62="einrastend"),Datenquelle_Peg2.1!$W$3,IF(AND(Q62="außen",R62="verschraubt"),Datenquelle_Peg2.1!$W$2,""))</f>
        <v/>
      </c>
      <c r="CR62" s="312" t="str">
        <f t="shared" si="11"/>
        <v/>
      </c>
      <c r="CS62" s="312" t="str">
        <f t="shared" si="12"/>
        <v/>
      </c>
      <c r="CT62" s="312" t="str">
        <f t="shared" si="13"/>
        <v/>
      </c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2"/>
      <c r="DN62" s="312"/>
      <c r="DO62" s="312"/>
      <c r="DP62" s="312"/>
      <c r="DQ62" s="312"/>
      <c r="DR62" s="312"/>
      <c r="DS62" s="312"/>
      <c r="DT62" s="312"/>
      <c r="DU62" s="312"/>
      <c r="DV62" s="312"/>
      <c r="DW62" s="312"/>
      <c r="DX62" s="312"/>
      <c r="DY62" s="312"/>
      <c r="DZ62" s="312"/>
      <c r="EA62" s="312"/>
      <c r="EB62" s="312"/>
      <c r="EC62" s="312"/>
      <c r="ED62" s="312"/>
      <c r="EE62" s="312"/>
      <c r="EF62" s="312"/>
      <c r="EG62" s="312"/>
      <c r="EH62" s="312"/>
      <c r="EI62" s="312"/>
      <c r="EJ62" s="312"/>
      <c r="EK62" s="312"/>
      <c r="EL62" s="312"/>
      <c r="EM62" s="312"/>
      <c r="EN62" s="312"/>
      <c r="EO62" s="312"/>
      <c r="EP62" s="312"/>
      <c r="EQ62" s="312"/>
      <c r="ER62" s="312"/>
      <c r="ES62" s="312"/>
      <c r="ET62" s="312"/>
      <c r="EU62" s="312"/>
      <c r="EV62" s="312"/>
      <c r="EW62" s="312"/>
      <c r="EX62" s="312"/>
      <c r="EY62" s="312"/>
    </row>
    <row r="63" spans="1:155" s="48" customFormat="1" ht="30" customHeight="1" x14ac:dyDescent="0.2">
      <c r="A63" s="159" t="str">
        <f t="shared" si="21"/>
        <v/>
      </c>
      <c r="B63" s="72"/>
      <c r="C63" s="72"/>
      <c r="D63" s="73"/>
      <c r="E63" s="339"/>
      <c r="F63" s="340"/>
      <c r="G63" s="343"/>
      <c r="H63" s="343"/>
      <c r="I63" s="344"/>
      <c r="J63" s="345"/>
      <c r="K63" s="346"/>
      <c r="L63" s="229"/>
      <c r="M63" s="228"/>
      <c r="N63" s="65"/>
      <c r="O63" s="65"/>
      <c r="P63" s="67"/>
      <c r="Q63" s="62"/>
      <c r="R63" s="68"/>
      <c r="S63" s="63"/>
      <c r="T63" s="63"/>
      <c r="U63" s="337"/>
      <c r="V63" s="63"/>
      <c r="W63" s="123"/>
      <c r="X63" s="69"/>
      <c r="Y63" s="81"/>
      <c r="Z63" s="152"/>
      <c r="AA63" s="146"/>
      <c r="AB63" s="153"/>
      <c r="AC63" s="154"/>
      <c r="AD63" s="152"/>
      <c r="AE63" s="152"/>
      <c r="AF63" s="155"/>
      <c r="AG63" s="156"/>
      <c r="AH63" s="155"/>
      <c r="AI63" s="317" t="str">
        <f t="shared" si="6"/>
        <v/>
      </c>
      <c r="AJ63" s="317" t="str">
        <f t="shared" si="7"/>
        <v/>
      </c>
      <c r="AK63" s="328" t="e">
        <f>IF(AR63=".OS",VLOOKUP($AT63,'Pull-Downs_Zyl'!M:N,2,FALSE),VLOOKUP($AT63,'Pull-Downs_Zyl'!K:L,2,FALSE))</f>
        <v>#N/A</v>
      </c>
      <c r="AL63" s="318" t="str">
        <f t="shared" si="14"/>
        <v/>
      </c>
      <c r="AM63" s="158" t="e">
        <f>VLOOKUP($AT63,'Pull-Downs_Zyl'!$K$5:$O$525,3,FALSE)</f>
        <v>#N/A</v>
      </c>
      <c r="AN63" s="151" t="str">
        <f t="shared" si="0"/>
        <v/>
      </c>
      <c r="AO63" s="151" t="str">
        <f t="shared" si="1"/>
        <v/>
      </c>
      <c r="AP63" s="151" t="str">
        <f t="shared" si="2"/>
        <v/>
      </c>
      <c r="AQ63" s="151" t="str">
        <f t="shared" si="3"/>
        <v/>
      </c>
      <c r="AR63" s="207" t="str">
        <f t="shared" si="8"/>
        <v/>
      </c>
      <c r="AS63" s="157" t="s">
        <v>95</v>
      </c>
      <c r="AT63" s="158" t="str">
        <f>IF(V63="Zubehör/Ersatzteile",VLOOKUP(W63,'Pull-Downs_Zyl'!$K$518:$O$525,3,FALSE),CONCATENATE(AN63,AO63,AP63,AQ63,AR63))</f>
        <v/>
      </c>
      <c r="AW63" s="70" t="str">
        <f t="shared" si="4"/>
        <v/>
      </c>
      <c r="BD63" s="70" t="str">
        <f t="shared" si="5"/>
        <v/>
      </c>
      <c r="BE63" s="48" t="s">
        <v>133</v>
      </c>
      <c r="BF63" s="48">
        <v>7</v>
      </c>
      <c r="BG63" s="48" t="s">
        <v>83</v>
      </c>
      <c r="BH63" s="48" t="str">
        <f t="shared" si="17"/>
        <v>88-927Glas (Aufpreis)</v>
      </c>
      <c r="BI63" s="48" t="s">
        <v>228</v>
      </c>
      <c r="BK63" s="70" t="e">
        <f>IF(AND(#REF!="ja",M63=9,E63="PegaSys Office eVAYO"),CONCATENATE(L63,#REF!,M63,F63),IF(AND(#REF!="ja",M63=9,E63="PegaSys Office"),CONCATENATE(L63,#REF!,M63,F63),""))</f>
        <v>#REF!</v>
      </c>
      <c r="CB63" s="312"/>
      <c r="CC63" s="312"/>
      <c r="CD63" s="312"/>
      <c r="CE63" s="312" t="str">
        <f>IF(E63="PegaSys 2.1",Datenquelle_Peg2.1!$A$2,"")</f>
        <v/>
      </c>
      <c r="CF63" s="312" t="str">
        <f t="shared" si="9"/>
        <v/>
      </c>
      <c r="CG63" s="312" t="str">
        <f t="shared" si="10"/>
        <v/>
      </c>
      <c r="CH63" s="312" t="str">
        <f>IF(OR(S63="Rosetten",S63="Ovalrosetten"),Datenquelle_Peg2.1!$E$2,IF(OR(S63="Langschild",S63="Langschild schmal"),Datenquelle_Peg2.1!$E$3,IF(S63="Kurzschild",Datenquelle_Peg2.1!$E$4,IF(S63="Scandinavian Oval",Datenquelle_Peg2.1!$E$6,""))))</f>
        <v/>
      </c>
      <c r="CI63" s="312" t="str">
        <f>IF(T63=182,Datenquelle_Peg2.1!$G$2,IF(T63=192,Datenquelle_Peg2.1!$G$3,IF(T63=282,Datenquelle_Peg2.1!$G$4,IF(T63=292,Datenquelle_Peg2.1!$G$5,IF(T63=1182,Datenquelle_Peg2.1!$G$6,"")))))</f>
        <v/>
      </c>
      <c r="CJ63" s="312" t="str">
        <f>IF(G63="links",Datenquelle_Peg2.1!$I$2,IF(G63="rechts",Datenquelle_Peg2.1!$I$3,""))</f>
        <v/>
      </c>
      <c r="CK63" s="312" t="str">
        <f>IF(M63=7,Datenquelle_Peg2.1!$K$2,IF(M63=8,Datenquelle_Peg2.1!$K$3,IF(M63=8.5,Datenquelle_Peg2.1!$K$4,IF(M63=9,Datenquelle_Peg2.1!$K$5,IF(M63="F9 (FS)",Datenquelle_Peg2.1!$K$6,IF(M63=10,Datenquelle_Peg2.1!$K$7,""))))))</f>
        <v/>
      </c>
      <c r="CL63" s="312" t="str">
        <f>IF(L63="37-46 mm",Datenquelle_Peg2.1!$M$2,IF(L63="47-56 mm",Datenquelle_Peg2.1!$M$3,IF(L63="57-66 mm",Datenquelle_Peg2.1!$M$4,IF(L63="67-76 mm",Datenquelle_Peg2.1!$M$5,IF(L63="77-86 mm",Datenquelle_Peg2.1!$M$6,IF(L63="87-96 mm",Datenquelle_Peg2.1!$M$7,IF(L63="97-106 mm",Datenquelle_Peg2.1!$M$8,IF(L63="107-116 mm",Datenquelle_Peg2.1!$M$9,IF(L63="117-126 mm",Datenquelle_Peg2.1!$M$10,IF(L63="127-136 mm",Datenquelle_Peg2.1!$M$11,IF(L63="137-146 mm",Datenquelle_Peg2.1!$M$12,IF(L63="147-156 mm",Datenquelle_Peg2.1!$M$13,IF(L63="156-160 mm",Datenquelle_Peg2.1!$M$14,"")))))))))))))</f>
        <v/>
      </c>
      <c r="CM63" s="312" t="str">
        <f>IF(N63="Profilzyl. PZ",Datenquelle_Peg2.1!$O$3,IF(N63="Blind",Datenquelle_Peg2.1!$O$2,IF(N63="Zylinderabdeckung",Datenquelle_Peg2.1!$O$4,IF(N63="Scandinavian Oval",Datenquelle_Peg2.1!$O$5,""))))</f>
        <v/>
      </c>
      <c r="CN63" s="312" t="str">
        <f>IF(P63="PZ 70",Datenquelle_Peg2.1!$Q$3,IF(P63="PZ 72",Datenquelle_Peg2.1!$Q$4,IF(P63="PZ 78",Datenquelle_Peg2.1!$Q$5,IF(P63="PZ 85",Datenquelle_Peg2.1!$Q$6,IF(P63="PZ 88",Datenquelle_Peg2.1!$Q$7,IF(P63="PZ 92",Datenquelle_Peg2.1!$Q$8,IF(P63="00",Datenquelle_Peg2.1!$Q$2,IF(P63="SO 105",Datenquelle_Peg2.1!$Q$9,""))))))))</f>
        <v/>
      </c>
      <c r="CO63" s="312" t="str">
        <f>IF(O63="Profilzyl. PZ",Datenquelle_Peg2.1!$S$3,IF(O63="Blind",Datenquelle_Peg2.1!$S$2,IF(O63="Scandinavian Oval",Datenquelle_Peg2.1!$S$4,"")))</f>
        <v/>
      </c>
      <c r="CP63" s="312" t="str">
        <f t="shared" si="15"/>
        <v/>
      </c>
      <c r="CQ63" s="312" t="str">
        <f>IF(AND(Q63="außen",R63="einrastend"),Datenquelle_Peg2.1!$W$3,IF(AND(Q63="außen",R63="verschraubt"),Datenquelle_Peg2.1!$W$2,""))</f>
        <v/>
      </c>
      <c r="CR63" s="312" t="str">
        <f t="shared" si="11"/>
        <v/>
      </c>
      <c r="CS63" s="312" t="str">
        <f t="shared" si="12"/>
        <v/>
      </c>
      <c r="CT63" s="312" t="str">
        <f t="shared" si="13"/>
        <v/>
      </c>
      <c r="CU63" s="312"/>
      <c r="CV63" s="312"/>
      <c r="CW63" s="312"/>
      <c r="CX63" s="312"/>
      <c r="CY63" s="312"/>
      <c r="CZ63" s="312"/>
      <c r="DA63" s="312"/>
      <c r="DB63" s="312"/>
      <c r="DC63" s="312"/>
      <c r="DD63" s="312"/>
      <c r="DE63" s="312"/>
      <c r="DF63" s="312"/>
      <c r="DG63" s="312"/>
      <c r="DH63" s="312"/>
      <c r="DI63" s="312"/>
      <c r="DJ63" s="312"/>
      <c r="DK63" s="312"/>
      <c r="DL63" s="312"/>
      <c r="DM63" s="312"/>
      <c r="DN63" s="312"/>
      <c r="DO63" s="312"/>
      <c r="DP63" s="312"/>
      <c r="DQ63" s="312"/>
      <c r="DR63" s="312"/>
      <c r="DS63" s="312"/>
      <c r="DT63" s="312"/>
      <c r="DU63" s="312"/>
      <c r="DV63" s="312"/>
      <c r="DW63" s="312"/>
      <c r="DX63" s="312"/>
      <c r="DY63" s="312"/>
      <c r="DZ63" s="312"/>
      <c r="EA63" s="312"/>
      <c r="EB63" s="312"/>
      <c r="EC63" s="312"/>
      <c r="ED63" s="312"/>
      <c r="EE63" s="312"/>
      <c r="EF63" s="312"/>
      <c r="EG63" s="312"/>
      <c r="EH63" s="312"/>
      <c r="EI63" s="312"/>
      <c r="EJ63" s="312"/>
      <c r="EK63" s="312"/>
      <c r="EL63" s="312"/>
      <c r="EM63" s="312"/>
      <c r="EN63" s="312"/>
      <c r="EO63" s="312"/>
      <c r="EP63" s="312"/>
      <c r="EQ63" s="312"/>
      <c r="ER63" s="312"/>
      <c r="ES63" s="312"/>
      <c r="ET63" s="312"/>
      <c r="EU63" s="312"/>
      <c r="EV63" s="312"/>
      <c r="EW63" s="312"/>
      <c r="EX63" s="312"/>
      <c r="EY63" s="312"/>
    </row>
    <row r="64" spans="1:155" s="48" customFormat="1" ht="30" customHeight="1" x14ac:dyDescent="0.2">
      <c r="A64" s="159" t="str">
        <f t="shared" si="21"/>
        <v/>
      </c>
      <c r="B64" s="72"/>
      <c r="C64" s="72"/>
      <c r="D64" s="73"/>
      <c r="E64" s="339"/>
      <c r="F64" s="340"/>
      <c r="G64" s="343"/>
      <c r="H64" s="343"/>
      <c r="I64" s="344"/>
      <c r="J64" s="345"/>
      <c r="K64" s="346"/>
      <c r="L64" s="229"/>
      <c r="M64" s="228"/>
      <c r="N64" s="65"/>
      <c r="O64" s="65"/>
      <c r="P64" s="67"/>
      <c r="Q64" s="62"/>
      <c r="R64" s="68"/>
      <c r="S64" s="63"/>
      <c r="T64" s="63"/>
      <c r="U64" s="337"/>
      <c r="V64" s="63"/>
      <c r="W64" s="123"/>
      <c r="X64" s="69"/>
      <c r="Y64" s="81"/>
      <c r="Z64" s="152"/>
      <c r="AA64" s="146"/>
      <c r="AB64" s="153"/>
      <c r="AC64" s="154"/>
      <c r="AD64" s="152"/>
      <c r="AE64" s="152"/>
      <c r="AF64" s="155"/>
      <c r="AG64" s="156"/>
      <c r="AH64" s="155"/>
      <c r="AI64" s="317" t="str">
        <f t="shared" si="6"/>
        <v/>
      </c>
      <c r="AJ64" s="317" t="str">
        <f t="shared" si="7"/>
        <v/>
      </c>
      <c r="AK64" s="328" t="e">
        <f>IF(AR64=".OS",VLOOKUP($AT64,'Pull-Downs_Zyl'!M:N,2,FALSE),VLOOKUP($AT64,'Pull-Downs_Zyl'!K:L,2,FALSE))</f>
        <v>#N/A</v>
      </c>
      <c r="AL64" s="318" t="str">
        <f t="shared" si="14"/>
        <v/>
      </c>
      <c r="AM64" s="158" t="e">
        <f>VLOOKUP($AT64,'Pull-Downs_Zyl'!$K$5:$O$525,3,FALSE)</f>
        <v>#N/A</v>
      </c>
      <c r="AN64" s="151" t="str">
        <f t="shared" si="0"/>
        <v/>
      </c>
      <c r="AO64" s="151" t="str">
        <f t="shared" si="1"/>
        <v/>
      </c>
      <c r="AP64" s="151" t="str">
        <f t="shared" si="2"/>
        <v/>
      </c>
      <c r="AQ64" s="151" t="str">
        <f t="shared" si="3"/>
        <v/>
      </c>
      <c r="AR64" s="207" t="str">
        <f t="shared" si="8"/>
        <v/>
      </c>
      <c r="AS64" s="157" t="s">
        <v>95</v>
      </c>
      <c r="AT64" s="158" t="str">
        <f>IF(V64="Zubehör/Ersatzteile",VLOOKUP(W64,'Pull-Downs_Zyl'!$K$518:$O$525,3,FALSE),CONCATENATE(AN64,AO64,AP64,AQ64,AR64))</f>
        <v/>
      </c>
      <c r="AW64" s="70" t="str">
        <f t="shared" si="4"/>
        <v/>
      </c>
      <c r="BD64" s="70" t="str">
        <f t="shared" si="5"/>
        <v/>
      </c>
      <c r="BE64" s="48" t="s">
        <v>133</v>
      </c>
      <c r="BF64" s="48">
        <v>8</v>
      </c>
      <c r="BG64" s="48" t="s">
        <v>83</v>
      </c>
      <c r="BH64" s="48" t="str">
        <f t="shared" si="17"/>
        <v>88-928Glas (Aufpreis)</v>
      </c>
      <c r="BI64" s="48" t="s">
        <v>229</v>
      </c>
      <c r="BK64" s="70" t="e">
        <f>IF(AND(#REF!="ja",M64=9,E64="PegaSys Office eVAYO"),CONCATENATE(L64,#REF!,M64,F64),IF(AND(#REF!="ja",M64=9,E64="PegaSys Office"),CONCATENATE(L64,#REF!,M64,F64),""))</f>
        <v>#REF!</v>
      </c>
      <c r="CB64" s="312"/>
      <c r="CC64" s="312"/>
      <c r="CD64" s="312"/>
      <c r="CE64" s="312" t="str">
        <f>IF(E64="PegaSys 2.1",Datenquelle_Peg2.1!$A$2,"")</f>
        <v/>
      </c>
      <c r="CF64" s="312" t="str">
        <f t="shared" si="9"/>
        <v/>
      </c>
      <c r="CG64" s="312" t="str">
        <f t="shared" si="10"/>
        <v/>
      </c>
      <c r="CH64" s="312" t="str">
        <f>IF(OR(S64="Rosetten",S64="Ovalrosetten"),Datenquelle_Peg2.1!$E$2,IF(OR(S64="Langschild",S64="Langschild schmal"),Datenquelle_Peg2.1!$E$3,IF(S64="Kurzschild",Datenquelle_Peg2.1!$E$4,IF(S64="Scandinavian Oval",Datenquelle_Peg2.1!$E$6,""))))</f>
        <v/>
      </c>
      <c r="CI64" s="312" t="str">
        <f>IF(T64=182,Datenquelle_Peg2.1!$G$2,IF(T64=192,Datenquelle_Peg2.1!$G$3,IF(T64=282,Datenquelle_Peg2.1!$G$4,IF(T64=292,Datenquelle_Peg2.1!$G$5,IF(T64=1182,Datenquelle_Peg2.1!$G$6,"")))))</f>
        <v/>
      </c>
      <c r="CJ64" s="312" t="str">
        <f>IF(G64="links",Datenquelle_Peg2.1!$I$2,IF(G64="rechts",Datenquelle_Peg2.1!$I$3,""))</f>
        <v/>
      </c>
      <c r="CK64" s="312" t="str">
        <f>IF(M64=7,Datenquelle_Peg2.1!$K$2,IF(M64=8,Datenquelle_Peg2.1!$K$3,IF(M64=8.5,Datenquelle_Peg2.1!$K$4,IF(M64=9,Datenquelle_Peg2.1!$K$5,IF(M64="F9 (FS)",Datenquelle_Peg2.1!$K$6,IF(M64=10,Datenquelle_Peg2.1!$K$7,""))))))</f>
        <v/>
      </c>
      <c r="CL64" s="312" t="str">
        <f>IF(L64="37-46 mm",Datenquelle_Peg2.1!$M$2,IF(L64="47-56 mm",Datenquelle_Peg2.1!$M$3,IF(L64="57-66 mm",Datenquelle_Peg2.1!$M$4,IF(L64="67-76 mm",Datenquelle_Peg2.1!$M$5,IF(L64="77-86 mm",Datenquelle_Peg2.1!$M$6,IF(L64="87-96 mm",Datenquelle_Peg2.1!$M$7,IF(L64="97-106 mm",Datenquelle_Peg2.1!$M$8,IF(L64="107-116 mm",Datenquelle_Peg2.1!$M$9,IF(L64="117-126 mm",Datenquelle_Peg2.1!$M$10,IF(L64="127-136 mm",Datenquelle_Peg2.1!$M$11,IF(L64="137-146 mm",Datenquelle_Peg2.1!$M$12,IF(L64="147-156 mm",Datenquelle_Peg2.1!$M$13,IF(L64="156-160 mm",Datenquelle_Peg2.1!$M$14,"")))))))))))))</f>
        <v/>
      </c>
      <c r="CM64" s="312" t="str">
        <f>IF(N64="Profilzyl. PZ",Datenquelle_Peg2.1!$O$3,IF(N64="Blind",Datenquelle_Peg2.1!$O$2,IF(N64="Zylinderabdeckung",Datenquelle_Peg2.1!$O$4,IF(N64="Scandinavian Oval",Datenquelle_Peg2.1!$O$5,""))))</f>
        <v/>
      </c>
      <c r="CN64" s="312" t="str">
        <f>IF(P64="PZ 70",Datenquelle_Peg2.1!$Q$3,IF(P64="PZ 72",Datenquelle_Peg2.1!$Q$4,IF(P64="PZ 78",Datenquelle_Peg2.1!$Q$5,IF(P64="PZ 85",Datenquelle_Peg2.1!$Q$6,IF(P64="PZ 88",Datenquelle_Peg2.1!$Q$7,IF(P64="PZ 92",Datenquelle_Peg2.1!$Q$8,IF(P64="00",Datenquelle_Peg2.1!$Q$2,IF(P64="SO 105",Datenquelle_Peg2.1!$Q$9,""))))))))</f>
        <v/>
      </c>
      <c r="CO64" s="312" t="str">
        <f>IF(O64="Profilzyl. PZ",Datenquelle_Peg2.1!$S$3,IF(O64="Blind",Datenquelle_Peg2.1!$S$2,IF(O64="Scandinavian Oval",Datenquelle_Peg2.1!$S$4,"")))</f>
        <v/>
      </c>
      <c r="CP64" s="312" t="str">
        <f t="shared" si="15"/>
        <v/>
      </c>
      <c r="CQ64" s="312" t="str">
        <f>IF(AND(Q64="außen",R64="einrastend"),Datenquelle_Peg2.1!$W$3,IF(AND(Q64="außen",R64="verschraubt"),Datenquelle_Peg2.1!$W$2,""))</f>
        <v/>
      </c>
      <c r="CR64" s="312" t="str">
        <f t="shared" si="11"/>
        <v/>
      </c>
      <c r="CS64" s="312" t="str">
        <f t="shared" si="12"/>
        <v/>
      </c>
      <c r="CT64" s="312" t="str">
        <f t="shared" si="13"/>
        <v/>
      </c>
      <c r="CU64" s="312"/>
      <c r="CV64" s="312"/>
      <c r="CW64" s="312"/>
      <c r="CX64" s="312"/>
      <c r="CY64" s="312"/>
      <c r="CZ64" s="312"/>
      <c r="DA64" s="312"/>
      <c r="DB64" s="312"/>
      <c r="DC64" s="312"/>
      <c r="DD64" s="312"/>
      <c r="DE64" s="312"/>
      <c r="DF64" s="312"/>
      <c r="DG64" s="312"/>
      <c r="DH64" s="312"/>
      <c r="DI64" s="312"/>
      <c r="DJ64" s="312"/>
      <c r="DK64" s="312"/>
      <c r="DL64" s="312"/>
      <c r="DM64" s="312"/>
      <c r="DN64" s="312"/>
      <c r="DO64" s="312"/>
      <c r="DP64" s="312"/>
      <c r="DQ64" s="312"/>
      <c r="DR64" s="312"/>
      <c r="DS64" s="312"/>
      <c r="DT64" s="312"/>
      <c r="DU64" s="312"/>
      <c r="DV64" s="312"/>
      <c r="DW64" s="312"/>
      <c r="DX64" s="312"/>
      <c r="DY64" s="312"/>
      <c r="DZ64" s="312"/>
      <c r="EA64" s="312"/>
      <c r="EB64" s="312"/>
      <c r="EC64" s="312"/>
      <c r="ED64" s="312"/>
      <c r="EE64" s="312"/>
      <c r="EF64" s="312"/>
      <c r="EG64" s="312"/>
      <c r="EH64" s="312"/>
      <c r="EI64" s="312"/>
      <c r="EJ64" s="312"/>
      <c r="EK64" s="312"/>
      <c r="EL64" s="312"/>
      <c r="EM64" s="312"/>
      <c r="EN64" s="312"/>
      <c r="EO64" s="312"/>
      <c r="EP64" s="312"/>
      <c r="EQ64" s="312"/>
      <c r="ER64" s="312"/>
      <c r="ES64" s="312"/>
      <c r="ET64" s="312"/>
      <c r="EU64" s="312"/>
      <c r="EV64" s="312"/>
      <c r="EW64" s="312"/>
      <c r="EX64" s="312"/>
      <c r="EY64" s="312"/>
    </row>
    <row r="65" spans="1:155" s="48" customFormat="1" ht="30" customHeight="1" x14ac:dyDescent="0.2">
      <c r="A65" s="159" t="str">
        <f t="shared" si="21"/>
        <v/>
      </c>
      <c r="B65" s="72"/>
      <c r="C65" s="72"/>
      <c r="D65" s="73"/>
      <c r="E65" s="339"/>
      <c r="F65" s="340"/>
      <c r="G65" s="343"/>
      <c r="H65" s="343"/>
      <c r="I65" s="344"/>
      <c r="J65" s="345"/>
      <c r="K65" s="346"/>
      <c r="L65" s="229"/>
      <c r="M65" s="228"/>
      <c r="N65" s="65"/>
      <c r="O65" s="65"/>
      <c r="P65" s="67"/>
      <c r="Q65" s="62"/>
      <c r="R65" s="68"/>
      <c r="S65" s="63"/>
      <c r="T65" s="63"/>
      <c r="U65" s="337"/>
      <c r="V65" s="63"/>
      <c r="W65" s="123"/>
      <c r="X65" s="69"/>
      <c r="Y65" s="81"/>
      <c r="Z65" s="152"/>
      <c r="AA65" s="146"/>
      <c r="AB65" s="153"/>
      <c r="AC65" s="154"/>
      <c r="AD65" s="152"/>
      <c r="AE65" s="152"/>
      <c r="AF65" s="155"/>
      <c r="AG65" s="156"/>
      <c r="AH65" s="155"/>
      <c r="AI65" s="317" t="str">
        <f t="shared" si="6"/>
        <v/>
      </c>
      <c r="AJ65" s="317" t="str">
        <f t="shared" si="7"/>
        <v/>
      </c>
      <c r="AK65" s="328" t="e">
        <f>IF(AR65=".OS",VLOOKUP($AT65,'Pull-Downs_Zyl'!M:N,2,FALSE),VLOOKUP($AT65,'Pull-Downs_Zyl'!K:L,2,FALSE))</f>
        <v>#N/A</v>
      </c>
      <c r="AL65" s="318" t="str">
        <f t="shared" si="14"/>
        <v/>
      </c>
      <c r="AM65" s="158" t="e">
        <f>VLOOKUP($AT65,'Pull-Downs_Zyl'!$K$5:$O$525,3,FALSE)</f>
        <v>#N/A</v>
      </c>
      <c r="AN65" s="151" t="str">
        <f t="shared" si="0"/>
        <v/>
      </c>
      <c r="AO65" s="151" t="str">
        <f t="shared" si="1"/>
        <v/>
      </c>
      <c r="AP65" s="151" t="str">
        <f t="shared" si="2"/>
        <v/>
      </c>
      <c r="AQ65" s="151" t="str">
        <f t="shared" si="3"/>
        <v/>
      </c>
      <c r="AR65" s="207" t="str">
        <f t="shared" si="8"/>
        <v/>
      </c>
      <c r="AS65" s="157" t="s">
        <v>95</v>
      </c>
      <c r="AT65" s="158" t="str">
        <f>IF(V65="Zubehör/Ersatzteile",VLOOKUP(W65,'Pull-Downs_Zyl'!$K$518:$O$525,3,FALSE),CONCATENATE(AN65,AO65,AP65,AQ65,AR65))</f>
        <v/>
      </c>
      <c r="AW65" s="70" t="str">
        <f t="shared" si="4"/>
        <v/>
      </c>
      <c r="BD65" s="70" t="str">
        <f t="shared" si="5"/>
        <v/>
      </c>
      <c r="BE65" s="48" t="s">
        <v>133</v>
      </c>
      <c r="BF65" s="48">
        <v>8.5</v>
      </c>
      <c r="BG65" s="48" t="s">
        <v>83</v>
      </c>
      <c r="BH65" s="48" t="str">
        <f t="shared" si="17"/>
        <v>88-928,5Glas (Aufpreis)</v>
      </c>
      <c r="BI65" s="48" t="s">
        <v>230</v>
      </c>
      <c r="BK65" s="70" t="e">
        <f>IF(AND(#REF!="ja",M65=9,E65="PegaSys Office eVAYO"),CONCATENATE(L65,#REF!,M65,F65),IF(AND(#REF!="ja",M65=9,E65="PegaSys Office"),CONCATENATE(L65,#REF!,M65,F65),""))</f>
        <v>#REF!</v>
      </c>
      <c r="CB65" s="312"/>
      <c r="CC65" s="312"/>
      <c r="CD65" s="312"/>
      <c r="CE65" s="312" t="str">
        <f>IF(E65="PegaSys 2.1",Datenquelle_Peg2.1!$A$2,"")</f>
        <v/>
      </c>
      <c r="CF65" s="312" t="str">
        <f t="shared" si="9"/>
        <v/>
      </c>
      <c r="CG65" s="312" t="str">
        <f t="shared" si="10"/>
        <v/>
      </c>
      <c r="CH65" s="312" t="str">
        <f>IF(OR(S65="Rosetten",S65="Ovalrosetten"),Datenquelle_Peg2.1!$E$2,IF(OR(S65="Langschild",S65="Langschild schmal"),Datenquelle_Peg2.1!$E$3,IF(S65="Kurzschild",Datenquelle_Peg2.1!$E$4,IF(S65="Scandinavian Oval",Datenquelle_Peg2.1!$E$6,""))))</f>
        <v/>
      </c>
      <c r="CI65" s="312" t="str">
        <f>IF(T65=182,Datenquelle_Peg2.1!$G$2,IF(T65=192,Datenquelle_Peg2.1!$G$3,IF(T65=282,Datenquelle_Peg2.1!$G$4,IF(T65=292,Datenquelle_Peg2.1!$G$5,IF(T65=1182,Datenquelle_Peg2.1!$G$6,"")))))</f>
        <v/>
      </c>
      <c r="CJ65" s="312" t="str">
        <f>IF(G65="links",Datenquelle_Peg2.1!$I$2,IF(G65="rechts",Datenquelle_Peg2.1!$I$3,""))</f>
        <v/>
      </c>
      <c r="CK65" s="312" t="str">
        <f>IF(M65=7,Datenquelle_Peg2.1!$K$2,IF(M65=8,Datenquelle_Peg2.1!$K$3,IF(M65=8.5,Datenquelle_Peg2.1!$K$4,IF(M65=9,Datenquelle_Peg2.1!$K$5,IF(M65="F9 (FS)",Datenquelle_Peg2.1!$K$6,IF(M65=10,Datenquelle_Peg2.1!$K$7,""))))))</f>
        <v/>
      </c>
      <c r="CL65" s="312" t="str">
        <f>IF(L65="37-46 mm",Datenquelle_Peg2.1!$M$2,IF(L65="47-56 mm",Datenquelle_Peg2.1!$M$3,IF(L65="57-66 mm",Datenquelle_Peg2.1!$M$4,IF(L65="67-76 mm",Datenquelle_Peg2.1!$M$5,IF(L65="77-86 mm",Datenquelle_Peg2.1!$M$6,IF(L65="87-96 mm",Datenquelle_Peg2.1!$M$7,IF(L65="97-106 mm",Datenquelle_Peg2.1!$M$8,IF(L65="107-116 mm",Datenquelle_Peg2.1!$M$9,IF(L65="117-126 mm",Datenquelle_Peg2.1!$M$10,IF(L65="127-136 mm",Datenquelle_Peg2.1!$M$11,IF(L65="137-146 mm",Datenquelle_Peg2.1!$M$12,IF(L65="147-156 mm",Datenquelle_Peg2.1!$M$13,IF(L65="156-160 mm",Datenquelle_Peg2.1!$M$14,"")))))))))))))</f>
        <v/>
      </c>
      <c r="CM65" s="312" t="str">
        <f>IF(N65="Profilzyl. PZ",Datenquelle_Peg2.1!$O$3,IF(N65="Blind",Datenquelle_Peg2.1!$O$2,IF(N65="Zylinderabdeckung",Datenquelle_Peg2.1!$O$4,IF(N65="Scandinavian Oval",Datenquelle_Peg2.1!$O$5,""))))</f>
        <v/>
      </c>
      <c r="CN65" s="312" t="str">
        <f>IF(P65="PZ 70",Datenquelle_Peg2.1!$Q$3,IF(P65="PZ 72",Datenquelle_Peg2.1!$Q$4,IF(P65="PZ 78",Datenquelle_Peg2.1!$Q$5,IF(P65="PZ 85",Datenquelle_Peg2.1!$Q$6,IF(P65="PZ 88",Datenquelle_Peg2.1!$Q$7,IF(P65="PZ 92",Datenquelle_Peg2.1!$Q$8,IF(P65="00",Datenquelle_Peg2.1!$Q$2,IF(P65="SO 105",Datenquelle_Peg2.1!$Q$9,""))))))))</f>
        <v/>
      </c>
      <c r="CO65" s="312" t="str">
        <f>IF(O65="Profilzyl. PZ",Datenquelle_Peg2.1!$S$3,IF(O65="Blind",Datenquelle_Peg2.1!$S$2,IF(O65="Scandinavian Oval",Datenquelle_Peg2.1!$S$4,"")))</f>
        <v/>
      </c>
      <c r="CP65" s="312" t="str">
        <f t="shared" si="15"/>
        <v/>
      </c>
      <c r="CQ65" s="312" t="str">
        <f>IF(AND(Q65="außen",R65="einrastend"),Datenquelle_Peg2.1!$W$3,IF(AND(Q65="außen",R65="verschraubt"),Datenquelle_Peg2.1!$W$2,""))</f>
        <v/>
      </c>
      <c r="CR65" s="312" t="str">
        <f t="shared" si="11"/>
        <v/>
      </c>
      <c r="CS65" s="312" t="str">
        <f t="shared" si="12"/>
        <v/>
      </c>
      <c r="CT65" s="312" t="str">
        <f t="shared" si="13"/>
        <v/>
      </c>
      <c r="CU65" s="312"/>
      <c r="CV65" s="312"/>
      <c r="CW65" s="312"/>
      <c r="CX65" s="312"/>
      <c r="CY65" s="312"/>
      <c r="CZ65" s="312"/>
      <c r="DA65" s="312"/>
      <c r="DB65" s="312"/>
      <c r="DC65" s="312"/>
      <c r="DD65" s="312"/>
      <c r="DE65" s="312"/>
      <c r="DF65" s="312"/>
      <c r="DG65" s="312"/>
      <c r="DH65" s="312"/>
      <c r="DI65" s="312"/>
      <c r="DJ65" s="312"/>
      <c r="DK65" s="312"/>
      <c r="DL65" s="312"/>
      <c r="DM65" s="312"/>
      <c r="DN65" s="312"/>
      <c r="DO65" s="312"/>
      <c r="DP65" s="312"/>
      <c r="DQ65" s="312"/>
      <c r="DR65" s="312"/>
      <c r="DS65" s="312"/>
      <c r="DT65" s="312"/>
      <c r="DU65" s="312"/>
      <c r="DV65" s="312"/>
      <c r="DW65" s="312"/>
      <c r="DX65" s="312"/>
      <c r="DY65" s="312"/>
      <c r="DZ65" s="312"/>
      <c r="EA65" s="312"/>
      <c r="EB65" s="312"/>
      <c r="EC65" s="312"/>
      <c r="ED65" s="312"/>
      <c r="EE65" s="312"/>
      <c r="EF65" s="312"/>
      <c r="EG65" s="312"/>
      <c r="EH65" s="312"/>
      <c r="EI65" s="312"/>
      <c r="EJ65" s="312"/>
      <c r="EK65" s="312"/>
      <c r="EL65" s="312"/>
      <c r="EM65" s="312"/>
      <c r="EN65" s="312"/>
      <c r="EO65" s="312"/>
      <c r="EP65" s="312"/>
      <c r="EQ65" s="312"/>
      <c r="ER65" s="312"/>
      <c r="ES65" s="312"/>
      <c r="ET65" s="312"/>
      <c r="EU65" s="312"/>
      <c r="EV65" s="312"/>
      <c r="EW65" s="312"/>
      <c r="EX65" s="312"/>
      <c r="EY65" s="312"/>
    </row>
    <row r="66" spans="1:155" s="48" customFormat="1" ht="30" customHeight="1" x14ac:dyDescent="0.2">
      <c r="A66" s="159" t="str">
        <f t="shared" si="21"/>
        <v/>
      </c>
      <c r="B66" s="72"/>
      <c r="C66" s="72"/>
      <c r="D66" s="73"/>
      <c r="E66" s="339"/>
      <c r="F66" s="340"/>
      <c r="G66" s="343"/>
      <c r="H66" s="343"/>
      <c r="I66" s="344"/>
      <c r="J66" s="345"/>
      <c r="K66" s="346"/>
      <c r="L66" s="229"/>
      <c r="M66" s="228"/>
      <c r="N66" s="65"/>
      <c r="O66" s="65"/>
      <c r="P66" s="67"/>
      <c r="Q66" s="62"/>
      <c r="R66" s="68"/>
      <c r="S66" s="63"/>
      <c r="T66" s="63"/>
      <c r="U66" s="337"/>
      <c r="V66" s="63"/>
      <c r="W66" s="123"/>
      <c r="X66" s="69"/>
      <c r="Y66" s="81"/>
      <c r="Z66" s="152"/>
      <c r="AA66" s="146"/>
      <c r="AB66" s="153"/>
      <c r="AC66" s="154"/>
      <c r="AD66" s="152"/>
      <c r="AE66" s="152"/>
      <c r="AF66" s="155"/>
      <c r="AG66" s="156"/>
      <c r="AH66" s="155"/>
      <c r="AI66" s="317" t="str">
        <f t="shared" si="6"/>
        <v/>
      </c>
      <c r="AJ66" s="317" t="str">
        <f t="shared" si="7"/>
        <v/>
      </c>
      <c r="AK66" s="328" t="e">
        <f>IF(AR66=".OS",VLOOKUP($AT66,'Pull-Downs_Zyl'!M:N,2,FALSE),VLOOKUP($AT66,'Pull-Downs_Zyl'!K:L,2,FALSE))</f>
        <v>#N/A</v>
      </c>
      <c r="AL66" s="318" t="str">
        <f t="shared" si="14"/>
        <v/>
      </c>
      <c r="AM66" s="158" t="e">
        <f>VLOOKUP($AT66,'Pull-Downs_Zyl'!$K$5:$O$525,3,FALSE)</f>
        <v>#N/A</v>
      </c>
      <c r="AN66" s="151" t="str">
        <f t="shared" si="0"/>
        <v/>
      </c>
      <c r="AO66" s="151" t="str">
        <f t="shared" si="1"/>
        <v/>
      </c>
      <c r="AP66" s="151" t="str">
        <f t="shared" si="2"/>
        <v/>
      </c>
      <c r="AQ66" s="151" t="str">
        <f t="shared" si="3"/>
        <v/>
      </c>
      <c r="AR66" s="207" t="str">
        <f t="shared" si="8"/>
        <v/>
      </c>
      <c r="AS66" s="157" t="s">
        <v>95</v>
      </c>
      <c r="AT66" s="158" t="str">
        <f>IF(V66="Zubehör/Ersatzteile",VLOOKUP(W66,'Pull-Downs_Zyl'!$K$518:$O$525,3,FALSE),CONCATENATE(AN66,AO66,AP66,AQ66,AR66))</f>
        <v/>
      </c>
      <c r="AW66" s="70" t="str">
        <f t="shared" si="4"/>
        <v/>
      </c>
      <c r="BD66" s="70" t="str">
        <f t="shared" si="5"/>
        <v/>
      </c>
      <c r="BE66" s="48" t="s">
        <v>133</v>
      </c>
      <c r="BF66" s="48">
        <v>9</v>
      </c>
      <c r="BG66" s="48" t="s">
        <v>83</v>
      </c>
      <c r="BH66" s="48" t="str">
        <f t="shared" si="17"/>
        <v>88-929Glas (Aufpreis)</v>
      </c>
      <c r="BI66" s="48" t="s">
        <v>231</v>
      </c>
      <c r="BK66" s="70" t="e">
        <f>IF(AND(#REF!="ja",M66=9,E66="PegaSys Office eVAYO"),CONCATENATE(L66,#REF!,M66,F66),IF(AND(#REF!="ja",M66=9,E66="PegaSys Office"),CONCATENATE(L66,#REF!,M66,F66),""))</f>
        <v>#REF!</v>
      </c>
      <c r="CB66" s="312"/>
      <c r="CC66" s="312"/>
      <c r="CD66" s="312"/>
      <c r="CE66" s="312" t="str">
        <f>IF(E66="PegaSys 2.1",Datenquelle_Peg2.1!$A$2,"")</f>
        <v/>
      </c>
      <c r="CF66" s="312" t="str">
        <f t="shared" si="9"/>
        <v/>
      </c>
      <c r="CG66" s="312" t="str">
        <f t="shared" si="10"/>
        <v/>
      </c>
      <c r="CH66" s="312" t="str">
        <f>IF(OR(S66="Rosetten",S66="Ovalrosetten"),Datenquelle_Peg2.1!$E$2,IF(OR(S66="Langschild",S66="Langschild schmal"),Datenquelle_Peg2.1!$E$3,IF(S66="Kurzschild",Datenquelle_Peg2.1!$E$4,IF(S66="Scandinavian Oval",Datenquelle_Peg2.1!$E$6,""))))</f>
        <v/>
      </c>
      <c r="CI66" s="312" t="str">
        <f>IF(T66=182,Datenquelle_Peg2.1!$G$2,IF(T66=192,Datenquelle_Peg2.1!$G$3,IF(T66=282,Datenquelle_Peg2.1!$G$4,IF(T66=292,Datenquelle_Peg2.1!$G$5,IF(T66=1182,Datenquelle_Peg2.1!$G$6,"")))))</f>
        <v/>
      </c>
      <c r="CJ66" s="312" t="str">
        <f>IF(G66="links",Datenquelle_Peg2.1!$I$2,IF(G66="rechts",Datenquelle_Peg2.1!$I$3,""))</f>
        <v/>
      </c>
      <c r="CK66" s="312" t="str">
        <f>IF(M66=7,Datenquelle_Peg2.1!$K$2,IF(M66=8,Datenquelle_Peg2.1!$K$3,IF(M66=8.5,Datenquelle_Peg2.1!$K$4,IF(M66=9,Datenquelle_Peg2.1!$K$5,IF(M66="F9 (FS)",Datenquelle_Peg2.1!$K$6,IF(M66=10,Datenquelle_Peg2.1!$K$7,""))))))</f>
        <v/>
      </c>
      <c r="CL66" s="312" t="str">
        <f>IF(L66="37-46 mm",Datenquelle_Peg2.1!$M$2,IF(L66="47-56 mm",Datenquelle_Peg2.1!$M$3,IF(L66="57-66 mm",Datenquelle_Peg2.1!$M$4,IF(L66="67-76 mm",Datenquelle_Peg2.1!$M$5,IF(L66="77-86 mm",Datenquelle_Peg2.1!$M$6,IF(L66="87-96 mm",Datenquelle_Peg2.1!$M$7,IF(L66="97-106 mm",Datenquelle_Peg2.1!$M$8,IF(L66="107-116 mm",Datenquelle_Peg2.1!$M$9,IF(L66="117-126 mm",Datenquelle_Peg2.1!$M$10,IF(L66="127-136 mm",Datenquelle_Peg2.1!$M$11,IF(L66="137-146 mm",Datenquelle_Peg2.1!$M$12,IF(L66="147-156 mm",Datenquelle_Peg2.1!$M$13,IF(L66="156-160 mm",Datenquelle_Peg2.1!$M$14,"")))))))))))))</f>
        <v/>
      </c>
      <c r="CM66" s="312" t="str">
        <f>IF(N66="Profilzyl. PZ",Datenquelle_Peg2.1!$O$3,IF(N66="Blind",Datenquelle_Peg2.1!$O$2,IF(N66="Zylinderabdeckung",Datenquelle_Peg2.1!$O$4,IF(N66="Scandinavian Oval",Datenquelle_Peg2.1!$O$5,""))))</f>
        <v/>
      </c>
      <c r="CN66" s="312" t="str">
        <f>IF(P66="PZ 70",Datenquelle_Peg2.1!$Q$3,IF(P66="PZ 72",Datenquelle_Peg2.1!$Q$4,IF(P66="PZ 78",Datenquelle_Peg2.1!$Q$5,IF(P66="PZ 85",Datenquelle_Peg2.1!$Q$6,IF(P66="PZ 88",Datenquelle_Peg2.1!$Q$7,IF(P66="PZ 92",Datenquelle_Peg2.1!$Q$8,IF(P66="00",Datenquelle_Peg2.1!$Q$2,IF(P66="SO 105",Datenquelle_Peg2.1!$Q$9,""))))))))</f>
        <v/>
      </c>
      <c r="CO66" s="312" t="str">
        <f>IF(O66="Profilzyl. PZ",Datenquelle_Peg2.1!$S$3,IF(O66="Blind",Datenquelle_Peg2.1!$S$2,IF(O66="Scandinavian Oval",Datenquelle_Peg2.1!$S$4,"")))</f>
        <v/>
      </c>
      <c r="CP66" s="312" t="str">
        <f t="shared" si="15"/>
        <v/>
      </c>
      <c r="CQ66" s="312" t="str">
        <f>IF(AND(Q66="außen",R66="einrastend"),Datenquelle_Peg2.1!$W$3,IF(AND(Q66="außen",R66="verschraubt"),Datenquelle_Peg2.1!$W$2,""))</f>
        <v/>
      </c>
      <c r="CR66" s="312" t="str">
        <f t="shared" si="11"/>
        <v/>
      </c>
      <c r="CS66" s="312" t="str">
        <f t="shared" si="12"/>
        <v/>
      </c>
      <c r="CT66" s="312" t="str">
        <f t="shared" si="13"/>
        <v/>
      </c>
      <c r="CU66" s="312"/>
      <c r="CV66" s="312"/>
      <c r="CW66" s="312"/>
      <c r="CX66" s="312"/>
      <c r="CY66" s="312"/>
      <c r="CZ66" s="312"/>
      <c r="DA66" s="312"/>
      <c r="DB66" s="312"/>
      <c r="DC66" s="312"/>
      <c r="DD66" s="312"/>
      <c r="DE66" s="312"/>
      <c r="DF66" s="312"/>
      <c r="DG66" s="312"/>
      <c r="DH66" s="312"/>
      <c r="DI66" s="312"/>
      <c r="DJ66" s="312"/>
      <c r="DK66" s="312"/>
      <c r="DL66" s="312"/>
      <c r="DM66" s="312"/>
      <c r="DN66" s="312"/>
      <c r="DO66" s="312"/>
      <c r="DP66" s="312"/>
      <c r="DQ66" s="312"/>
      <c r="DR66" s="312"/>
      <c r="DS66" s="312"/>
      <c r="DT66" s="312"/>
      <c r="DU66" s="312"/>
      <c r="DV66" s="312"/>
      <c r="DW66" s="312"/>
      <c r="DX66" s="312"/>
      <c r="DY66" s="312"/>
      <c r="DZ66" s="312"/>
      <c r="EA66" s="312"/>
      <c r="EB66" s="312"/>
      <c r="EC66" s="312"/>
      <c r="ED66" s="312"/>
      <c r="EE66" s="312"/>
      <c r="EF66" s="312"/>
      <c r="EG66" s="312"/>
      <c r="EH66" s="312"/>
      <c r="EI66" s="312"/>
      <c r="EJ66" s="312"/>
      <c r="EK66" s="312"/>
      <c r="EL66" s="312"/>
      <c r="EM66" s="312"/>
      <c r="EN66" s="312"/>
      <c r="EO66" s="312"/>
      <c r="EP66" s="312"/>
      <c r="EQ66" s="312"/>
      <c r="ER66" s="312"/>
      <c r="ES66" s="312"/>
      <c r="ET66" s="312"/>
      <c r="EU66" s="312"/>
      <c r="EV66" s="312"/>
      <c r="EW66" s="312"/>
      <c r="EX66" s="312"/>
      <c r="EY66" s="312"/>
    </row>
    <row r="67" spans="1:155" s="48" customFormat="1" ht="30" customHeight="1" x14ac:dyDescent="0.2">
      <c r="A67" s="159" t="str">
        <f t="shared" si="21"/>
        <v/>
      </c>
      <c r="B67" s="72"/>
      <c r="C67" s="72"/>
      <c r="D67" s="73"/>
      <c r="E67" s="339"/>
      <c r="F67" s="340"/>
      <c r="G67" s="343"/>
      <c r="H67" s="343"/>
      <c r="I67" s="344"/>
      <c r="J67" s="345"/>
      <c r="K67" s="346"/>
      <c r="L67" s="229"/>
      <c r="M67" s="228"/>
      <c r="N67" s="65"/>
      <c r="O67" s="65"/>
      <c r="P67" s="67"/>
      <c r="Q67" s="62"/>
      <c r="R67" s="68"/>
      <c r="S67" s="63"/>
      <c r="T67" s="63"/>
      <c r="U67" s="337"/>
      <c r="V67" s="63"/>
      <c r="W67" s="123"/>
      <c r="X67" s="69"/>
      <c r="Y67" s="81"/>
      <c r="Z67" s="152"/>
      <c r="AA67" s="146"/>
      <c r="AB67" s="153"/>
      <c r="AC67" s="154"/>
      <c r="AD67" s="152"/>
      <c r="AE67" s="152"/>
      <c r="AF67" s="155"/>
      <c r="AG67" s="156"/>
      <c r="AH67" s="155"/>
      <c r="AI67" s="317" t="str">
        <f t="shared" si="6"/>
        <v/>
      </c>
      <c r="AJ67" s="317" t="str">
        <f t="shared" si="7"/>
        <v/>
      </c>
      <c r="AK67" s="328" t="e">
        <f>IF(AR67=".OS",VLOOKUP($AT67,'Pull-Downs_Zyl'!M:N,2,FALSE),VLOOKUP($AT67,'Pull-Downs_Zyl'!K:L,2,FALSE))</f>
        <v>#N/A</v>
      </c>
      <c r="AL67" s="318" t="str">
        <f t="shared" si="14"/>
        <v/>
      </c>
      <c r="AM67" s="158" t="e">
        <f>VLOOKUP($AT67,'Pull-Downs_Zyl'!$K$5:$O$525,3,FALSE)</f>
        <v>#N/A</v>
      </c>
      <c r="AN67" s="151" t="str">
        <f t="shared" si="0"/>
        <v/>
      </c>
      <c r="AO67" s="151" t="str">
        <f t="shared" si="1"/>
        <v/>
      </c>
      <c r="AP67" s="151" t="str">
        <f t="shared" si="2"/>
        <v/>
      </c>
      <c r="AQ67" s="151" t="str">
        <f t="shared" si="3"/>
        <v/>
      </c>
      <c r="AR67" s="207" t="str">
        <f t="shared" si="8"/>
        <v/>
      </c>
      <c r="AS67" s="157" t="s">
        <v>95</v>
      </c>
      <c r="AT67" s="158" t="str">
        <f>IF(V67="Zubehör/Ersatzteile",VLOOKUP(W67,'Pull-Downs_Zyl'!$K$518:$O$525,3,FALSE),CONCATENATE(AN67,AO67,AP67,AQ67,AR67))</f>
        <v/>
      </c>
      <c r="AW67" s="70" t="str">
        <f t="shared" si="4"/>
        <v/>
      </c>
      <c r="BD67" s="70" t="str">
        <f t="shared" si="5"/>
        <v/>
      </c>
      <c r="BE67" s="48" t="s">
        <v>133</v>
      </c>
      <c r="BF67" s="48">
        <v>10</v>
      </c>
      <c r="BG67" s="48" t="s">
        <v>83</v>
      </c>
      <c r="BH67" s="48" t="str">
        <f t="shared" si="17"/>
        <v>88-9210Glas (Aufpreis)</v>
      </c>
      <c r="BI67" s="48" t="s">
        <v>232</v>
      </c>
      <c r="BK67" s="70" t="e">
        <f>IF(AND(#REF!="ja",M67=9,E67="PegaSys Office eVAYO"),CONCATENATE(L67,#REF!,M67,F67),IF(AND(#REF!="ja",M67=9,E67="PegaSys Office"),CONCATENATE(L67,#REF!,M67,F67),""))</f>
        <v>#REF!</v>
      </c>
      <c r="CB67" s="312"/>
      <c r="CC67" s="312"/>
      <c r="CD67" s="312"/>
      <c r="CE67" s="312" t="str">
        <f>IF(E67="PegaSys 2.1",Datenquelle_Peg2.1!$A$2,"")</f>
        <v/>
      </c>
      <c r="CF67" s="312" t="str">
        <f t="shared" si="9"/>
        <v/>
      </c>
      <c r="CG67" s="312" t="str">
        <f t="shared" si="10"/>
        <v/>
      </c>
      <c r="CH67" s="312" t="str">
        <f>IF(OR(S67="Rosetten",S67="Ovalrosetten"),Datenquelle_Peg2.1!$E$2,IF(OR(S67="Langschild",S67="Langschild schmal"),Datenquelle_Peg2.1!$E$3,IF(S67="Kurzschild",Datenquelle_Peg2.1!$E$4,IF(S67="Scandinavian Oval",Datenquelle_Peg2.1!$E$6,""))))</f>
        <v/>
      </c>
      <c r="CI67" s="312" t="str">
        <f>IF(T67=182,Datenquelle_Peg2.1!$G$2,IF(T67=192,Datenquelle_Peg2.1!$G$3,IF(T67=282,Datenquelle_Peg2.1!$G$4,IF(T67=292,Datenquelle_Peg2.1!$G$5,IF(T67=1182,Datenquelle_Peg2.1!$G$6,"")))))</f>
        <v/>
      </c>
      <c r="CJ67" s="312" t="str">
        <f>IF(G67="links",Datenquelle_Peg2.1!$I$2,IF(G67="rechts",Datenquelle_Peg2.1!$I$3,""))</f>
        <v/>
      </c>
      <c r="CK67" s="312" t="str">
        <f>IF(M67=7,Datenquelle_Peg2.1!$K$2,IF(M67=8,Datenquelle_Peg2.1!$K$3,IF(M67=8.5,Datenquelle_Peg2.1!$K$4,IF(M67=9,Datenquelle_Peg2.1!$K$5,IF(M67="F9 (FS)",Datenquelle_Peg2.1!$K$6,IF(M67=10,Datenquelle_Peg2.1!$K$7,""))))))</f>
        <v/>
      </c>
      <c r="CL67" s="312" t="str">
        <f>IF(L67="37-46 mm",Datenquelle_Peg2.1!$M$2,IF(L67="47-56 mm",Datenquelle_Peg2.1!$M$3,IF(L67="57-66 mm",Datenquelle_Peg2.1!$M$4,IF(L67="67-76 mm",Datenquelle_Peg2.1!$M$5,IF(L67="77-86 mm",Datenquelle_Peg2.1!$M$6,IF(L67="87-96 mm",Datenquelle_Peg2.1!$M$7,IF(L67="97-106 mm",Datenquelle_Peg2.1!$M$8,IF(L67="107-116 mm",Datenquelle_Peg2.1!$M$9,IF(L67="117-126 mm",Datenquelle_Peg2.1!$M$10,IF(L67="127-136 mm",Datenquelle_Peg2.1!$M$11,IF(L67="137-146 mm",Datenquelle_Peg2.1!$M$12,IF(L67="147-156 mm",Datenquelle_Peg2.1!$M$13,IF(L67="156-160 mm",Datenquelle_Peg2.1!$M$14,"")))))))))))))</f>
        <v/>
      </c>
      <c r="CM67" s="312" t="str">
        <f>IF(N67="Profilzyl. PZ",Datenquelle_Peg2.1!$O$3,IF(N67="Blind",Datenquelle_Peg2.1!$O$2,IF(N67="Zylinderabdeckung",Datenquelle_Peg2.1!$O$4,IF(N67="Scandinavian Oval",Datenquelle_Peg2.1!$O$5,""))))</f>
        <v/>
      </c>
      <c r="CN67" s="312" t="str">
        <f>IF(P67="PZ 70",Datenquelle_Peg2.1!$Q$3,IF(P67="PZ 72",Datenquelle_Peg2.1!$Q$4,IF(P67="PZ 78",Datenquelle_Peg2.1!$Q$5,IF(P67="PZ 85",Datenquelle_Peg2.1!$Q$6,IF(P67="PZ 88",Datenquelle_Peg2.1!$Q$7,IF(P67="PZ 92",Datenquelle_Peg2.1!$Q$8,IF(P67="00",Datenquelle_Peg2.1!$Q$2,IF(P67="SO 105",Datenquelle_Peg2.1!$Q$9,""))))))))</f>
        <v/>
      </c>
      <c r="CO67" s="312" t="str">
        <f>IF(O67="Profilzyl. PZ",Datenquelle_Peg2.1!$S$3,IF(O67="Blind",Datenquelle_Peg2.1!$S$2,IF(O67="Scandinavian Oval",Datenquelle_Peg2.1!$S$4,"")))</f>
        <v/>
      </c>
      <c r="CP67" s="312" t="str">
        <f t="shared" si="15"/>
        <v/>
      </c>
      <c r="CQ67" s="312" t="str">
        <f>IF(AND(Q67="außen",R67="einrastend"),Datenquelle_Peg2.1!$W$3,IF(AND(Q67="außen",R67="verschraubt"),Datenquelle_Peg2.1!$W$2,""))</f>
        <v/>
      </c>
      <c r="CR67" s="312" t="str">
        <f t="shared" si="11"/>
        <v/>
      </c>
      <c r="CS67" s="312" t="str">
        <f t="shared" si="12"/>
        <v/>
      </c>
      <c r="CT67" s="312" t="str">
        <f t="shared" si="13"/>
        <v/>
      </c>
      <c r="CU67" s="312"/>
      <c r="CV67" s="312"/>
      <c r="CW67" s="312"/>
      <c r="CX67" s="312"/>
      <c r="CY67" s="312"/>
      <c r="CZ67" s="312"/>
      <c r="DA67" s="312"/>
      <c r="DB67" s="312"/>
      <c r="DC67" s="312"/>
      <c r="DD67" s="312"/>
      <c r="DE67" s="312"/>
      <c r="DF67" s="312"/>
      <c r="DG67" s="312"/>
      <c r="DH67" s="312"/>
      <c r="DI67" s="312"/>
      <c r="DJ67" s="312"/>
      <c r="DK67" s="312"/>
      <c r="DL67" s="312"/>
      <c r="DM67" s="312"/>
      <c r="DN67" s="312"/>
      <c r="DO67" s="312"/>
      <c r="DP67" s="312"/>
      <c r="DQ67" s="312"/>
      <c r="DR67" s="312"/>
      <c r="DS67" s="312"/>
      <c r="DT67" s="312"/>
      <c r="DU67" s="312"/>
      <c r="DV67" s="312"/>
      <c r="DW67" s="312"/>
      <c r="DX67" s="312"/>
      <c r="DY67" s="312"/>
      <c r="DZ67" s="312"/>
      <c r="EA67" s="312"/>
      <c r="EB67" s="312"/>
      <c r="EC67" s="312"/>
      <c r="ED67" s="312"/>
      <c r="EE67" s="312"/>
      <c r="EF67" s="312"/>
      <c r="EG67" s="312"/>
      <c r="EH67" s="312"/>
      <c r="EI67" s="312"/>
      <c r="EJ67" s="312"/>
      <c r="EK67" s="312"/>
      <c r="EL67" s="312"/>
      <c r="EM67" s="312"/>
      <c r="EN67" s="312"/>
      <c r="EO67" s="312"/>
      <c r="EP67" s="312"/>
      <c r="EQ67" s="312"/>
      <c r="ER67" s="312"/>
      <c r="ES67" s="312"/>
      <c r="ET67" s="312"/>
      <c r="EU67" s="312"/>
      <c r="EV67" s="312"/>
      <c r="EW67" s="312"/>
      <c r="EX67" s="312"/>
      <c r="EY67" s="312"/>
    </row>
    <row r="68" spans="1:155" s="48" customFormat="1" ht="30" customHeight="1" x14ac:dyDescent="0.2">
      <c r="A68" s="159" t="str">
        <f t="shared" si="21"/>
        <v/>
      </c>
      <c r="B68" s="72"/>
      <c r="C68" s="72"/>
      <c r="D68" s="73"/>
      <c r="E68" s="339"/>
      <c r="F68" s="340"/>
      <c r="G68" s="343"/>
      <c r="H68" s="343"/>
      <c r="I68" s="344"/>
      <c r="J68" s="345"/>
      <c r="K68" s="346"/>
      <c r="L68" s="229"/>
      <c r="M68" s="228"/>
      <c r="N68" s="65"/>
      <c r="O68" s="65"/>
      <c r="P68" s="67"/>
      <c r="Q68" s="62"/>
      <c r="R68" s="68"/>
      <c r="S68" s="63"/>
      <c r="T68" s="63"/>
      <c r="U68" s="337"/>
      <c r="V68" s="63"/>
      <c r="W68" s="123"/>
      <c r="X68" s="69"/>
      <c r="Y68" s="81"/>
      <c r="Z68" s="152"/>
      <c r="AA68" s="146"/>
      <c r="AB68" s="153"/>
      <c r="AC68" s="154"/>
      <c r="AD68" s="152"/>
      <c r="AE68" s="152"/>
      <c r="AF68" s="155"/>
      <c r="AG68" s="156"/>
      <c r="AH68" s="155"/>
      <c r="AI68" s="317" t="str">
        <f t="shared" si="6"/>
        <v/>
      </c>
      <c r="AJ68" s="317" t="str">
        <f t="shared" si="7"/>
        <v/>
      </c>
      <c r="AK68" s="328" t="e">
        <f>IF(AR68=".OS",VLOOKUP($AT68,'Pull-Downs_Zyl'!M:N,2,FALSE),VLOOKUP($AT68,'Pull-Downs_Zyl'!K:L,2,FALSE))</f>
        <v>#N/A</v>
      </c>
      <c r="AL68" s="318" t="str">
        <f t="shared" si="14"/>
        <v/>
      </c>
      <c r="AM68" s="158" t="e">
        <f>VLOOKUP($AT68,'Pull-Downs_Zyl'!$K$5:$O$525,3,FALSE)</f>
        <v>#N/A</v>
      </c>
      <c r="AN68" s="151" t="str">
        <f t="shared" si="0"/>
        <v/>
      </c>
      <c r="AO68" s="151" t="str">
        <f t="shared" si="1"/>
        <v/>
      </c>
      <c r="AP68" s="151" t="str">
        <f t="shared" si="2"/>
        <v/>
      </c>
      <c r="AQ68" s="151" t="str">
        <f t="shared" si="3"/>
        <v/>
      </c>
      <c r="AR68" s="207" t="str">
        <f t="shared" si="8"/>
        <v/>
      </c>
      <c r="AS68" s="157" t="s">
        <v>95</v>
      </c>
      <c r="AT68" s="158" t="str">
        <f>IF(V68="Zubehör/Ersatzteile",VLOOKUP(W68,'Pull-Downs_Zyl'!$K$518:$O$525,3,FALSE),CONCATENATE(AN68,AO68,AP68,AQ68,AR68))</f>
        <v/>
      </c>
      <c r="AW68" s="70" t="str">
        <f t="shared" si="4"/>
        <v/>
      </c>
      <c r="BD68" s="70" t="str">
        <f t="shared" si="5"/>
        <v/>
      </c>
      <c r="BE68" s="48" t="s">
        <v>139</v>
      </c>
      <c r="BF68" s="48">
        <v>7</v>
      </c>
      <c r="BG68" s="48" t="s">
        <v>140</v>
      </c>
      <c r="BH68" s="48" t="str">
        <f t="shared" si="17"/>
        <v>39-437Edelstahl</v>
      </c>
      <c r="BI68" s="48" t="s">
        <v>233</v>
      </c>
      <c r="BK68" s="70" t="e">
        <f>IF(AND(#REF!="ja",M68=9,E68="PegaSys Office eVAYO"),CONCATENATE(L68,#REF!,M68,F68),IF(AND(#REF!="ja",M68=9,E68="PegaSys Office"),CONCATENATE(L68,#REF!,M68,F68),""))</f>
        <v>#REF!</v>
      </c>
      <c r="CB68" s="312"/>
      <c r="CC68" s="312"/>
      <c r="CD68" s="312"/>
      <c r="CE68" s="312" t="str">
        <f>IF(E68="PegaSys 2.1",Datenquelle_Peg2.1!$A$2,"")</f>
        <v/>
      </c>
      <c r="CF68" s="312" t="str">
        <f t="shared" si="9"/>
        <v/>
      </c>
      <c r="CG68" s="312" t="str">
        <f t="shared" si="10"/>
        <v/>
      </c>
      <c r="CH68" s="312" t="str">
        <f>IF(OR(S68="Rosetten",S68="Ovalrosetten"),Datenquelle_Peg2.1!$E$2,IF(OR(S68="Langschild",S68="Langschild schmal"),Datenquelle_Peg2.1!$E$3,IF(S68="Kurzschild",Datenquelle_Peg2.1!$E$4,IF(S68="Scandinavian Oval",Datenquelle_Peg2.1!$E$6,""))))</f>
        <v/>
      </c>
      <c r="CI68" s="312" t="str">
        <f>IF(T68=182,Datenquelle_Peg2.1!$G$2,IF(T68=192,Datenquelle_Peg2.1!$G$3,IF(T68=282,Datenquelle_Peg2.1!$G$4,IF(T68=292,Datenquelle_Peg2.1!$G$5,IF(T68=1182,Datenquelle_Peg2.1!$G$6,"")))))</f>
        <v/>
      </c>
      <c r="CJ68" s="312" t="str">
        <f>IF(G68="links",Datenquelle_Peg2.1!$I$2,IF(G68="rechts",Datenquelle_Peg2.1!$I$3,""))</f>
        <v/>
      </c>
      <c r="CK68" s="312" t="str">
        <f>IF(M68=7,Datenquelle_Peg2.1!$K$2,IF(M68=8,Datenquelle_Peg2.1!$K$3,IF(M68=8.5,Datenquelle_Peg2.1!$K$4,IF(M68=9,Datenquelle_Peg2.1!$K$5,IF(M68="F9 (FS)",Datenquelle_Peg2.1!$K$6,IF(M68=10,Datenquelle_Peg2.1!$K$7,""))))))</f>
        <v/>
      </c>
      <c r="CL68" s="312" t="str">
        <f>IF(L68="37-46 mm",Datenquelle_Peg2.1!$M$2,IF(L68="47-56 mm",Datenquelle_Peg2.1!$M$3,IF(L68="57-66 mm",Datenquelle_Peg2.1!$M$4,IF(L68="67-76 mm",Datenquelle_Peg2.1!$M$5,IF(L68="77-86 mm",Datenquelle_Peg2.1!$M$6,IF(L68="87-96 mm",Datenquelle_Peg2.1!$M$7,IF(L68="97-106 mm",Datenquelle_Peg2.1!$M$8,IF(L68="107-116 mm",Datenquelle_Peg2.1!$M$9,IF(L68="117-126 mm",Datenquelle_Peg2.1!$M$10,IF(L68="127-136 mm",Datenquelle_Peg2.1!$M$11,IF(L68="137-146 mm",Datenquelle_Peg2.1!$M$12,IF(L68="147-156 mm",Datenquelle_Peg2.1!$M$13,IF(L68="156-160 mm",Datenquelle_Peg2.1!$M$14,"")))))))))))))</f>
        <v/>
      </c>
      <c r="CM68" s="312" t="str">
        <f>IF(N68="Profilzyl. PZ",Datenquelle_Peg2.1!$O$3,IF(N68="Blind",Datenquelle_Peg2.1!$O$2,IF(N68="Zylinderabdeckung",Datenquelle_Peg2.1!$O$4,IF(N68="Scandinavian Oval",Datenquelle_Peg2.1!$O$5,""))))</f>
        <v/>
      </c>
      <c r="CN68" s="312" t="str">
        <f>IF(P68="PZ 70",Datenquelle_Peg2.1!$Q$3,IF(P68="PZ 72",Datenquelle_Peg2.1!$Q$4,IF(P68="PZ 78",Datenquelle_Peg2.1!$Q$5,IF(P68="PZ 85",Datenquelle_Peg2.1!$Q$6,IF(P68="PZ 88",Datenquelle_Peg2.1!$Q$7,IF(P68="PZ 92",Datenquelle_Peg2.1!$Q$8,IF(P68="00",Datenquelle_Peg2.1!$Q$2,IF(P68="SO 105",Datenquelle_Peg2.1!$Q$9,""))))))))</f>
        <v/>
      </c>
      <c r="CO68" s="312" t="str">
        <f>IF(O68="Profilzyl. PZ",Datenquelle_Peg2.1!$S$3,IF(O68="Blind",Datenquelle_Peg2.1!$S$2,IF(O68="Scandinavian Oval",Datenquelle_Peg2.1!$S$4,"")))</f>
        <v/>
      </c>
      <c r="CP68" s="312" t="str">
        <f t="shared" si="15"/>
        <v/>
      </c>
      <c r="CQ68" s="312" t="str">
        <f>IF(AND(Q68="außen",R68="einrastend"),Datenquelle_Peg2.1!$W$3,IF(AND(Q68="außen",R68="verschraubt"),Datenquelle_Peg2.1!$W$2,""))</f>
        <v/>
      </c>
      <c r="CR68" s="312" t="str">
        <f t="shared" si="11"/>
        <v/>
      </c>
      <c r="CS68" s="312" t="str">
        <f t="shared" si="12"/>
        <v/>
      </c>
      <c r="CT68" s="312" t="str">
        <f t="shared" si="13"/>
        <v/>
      </c>
      <c r="CU68" s="312"/>
      <c r="CV68" s="312"/>
      <c r="CW68" s="312"/>
      <c r="CX68" s="312"/>
      <c r="CY68" s="312"/>
      <c r="CZ68" s="312"/>
      <c r="DA68" s="312"/>
      <c r="DB68" s="312"/>
      <c r="DC68" s="312"/>
      <c r="DD68" s="312"/>
      <c r="DE68" s="312"/>
      <c r="DF68" s="312"/>
      <c r="DG68" s="312"/>
      <c r="DH68" s="312"/>
      <c r="DI68" s="312"/>
      <c r="DJ68" s="312"/>
      <c r="DK68" s="312"/>
      <c r="DL68" s="312"/>
      <c r="DM68" s="312"/>
      <c r="DN68" s="312"/>
      <c r="DO68" s="312"/>
      <c r="DP68" s="312"/>
      <c r="DQ68" s="312"/>
      <c r="DR68" s="312"/>
      <c r="DS68" s="312"/>
      <c r="DT68" s="312"/>
      <c r="DU68" s="312"/>
      <c r="DV68" s="312"/>
      <c r="DW68" s="312"/>
      <c r="DX68" s="312"/>
      <c r="DY68" s="312"/>
      <c r="DZ68" s="312"/>
      <c r="EA68" s="312"/>
      <c r="EB68" s="312"/>
      <c r="EC68" s="312"/>
      <c r="ED68" s="312"/>
      <c r="EE68" s="312"/>
      <c r="EF68" s="312"/>
      <c r="EG68" s="312"/>
      <c r="EH68" s="312"/>
      <c r="EI68" s="312"/>
      <c r="EJ68" s="312"/>
      <c r="EK68" s="312"/>
      <c r="EL68" s="312"/>
      <c r="EM68" s="312"/>
      <c r="EN68" s="312"/>
      <c r="EO68" s="312"/>
      <c r="EP68" s="312"/>
      <c r="EQ68" s="312"/>
      <c r="ER68" s="312"/>
      <c r="ES68" s="312"/>
      <c r="ET68" s="312"/>
      <c r="EU68" s="312"/>
      <c r="EV68" s="312"/>
      <c r="EW68" s="312"/>
      <c r="EX68" s="312"/>
      <c r="EY68" s="312"/>
    </row>
    <row r="69" spans="1:155" s="48" customFormat="1" ht="30" customHeight="1" x14ac:dyDescent="0.2">
      <c r="A69" s="159" t="str">
        <f t="shared" si="21"/>
        <v/>
      </c>
      <c r="B69" s="72"/>
      <c r="C69" s="72"/>
      <c r="D69" s="73"/>
      <c r="E69" s="339"/>
      <c r="F69" s="340"/>
      <c r="G69" s="343"/>
      <c r="H69" s="343"/>
      <c r="I69" s="344"/>
      <c r="J69" s="345"/>
      <c r="K69" s="346"/>
      <c r="L69" s="229"/>
      <c r="M69" s="228"/>
      <c r="N69" s="65"/>
      <c r="O69" s="65"/>
      <c r="P69" s="67"/>
      <c r="Q69" s="62"/>
      <c r="R69" s="68"/>
      <c r="S69" s="63"/>
      <c r="T69" s="63"/>
      <c r="U69" s="337"/>
      <c r="V69" s="63"/>
      <c r="W69" s="123"/>
      <c r="X69" s="69"/>
      <c r="Y69" s="81"/>
      <c r="Z69" s="152"/>
      <c r="AA69" s="146"/>
      <c r="AB69" s="153"/>
      <c r="AC69" s="154"/>
      <c r="AD69" s="152"/>
      <c r="AE69" s="152"/>
      <c r="AF69" s="155"/>
      <c r="AG69" s="156"/>
      <c r="AH69" s="155"/>
      <c r="AI69" s="317" t="str">
        <f t="shared" si="6"/>
        <v/>
      </c>
      <c r="AJ69" s="317" t="str">
        <f t="shared" si="7"/>
        <v/>
      </c>
      <c r="AK69" s="328" t="e">
        <f>IF(AR69=".OS",VLOOKUP($AT69,'Pull-Downs_Zyl'!M:N,2,FALSE),VLOOKUP($AT69,'Pull-Downs_Zyl'!K:L,2,FALSE))</f>
        <v>#N/A</v>
      </c>
      <c r="AL69" s="318" t="str">
        <f t="shared" si="14"/>
        <v/>
      </c>
      <c r="AM69" s="158" t="e">
        <f>VLOOKUP($AT69,'Pull-Downs_Zyl'!$K$5:$O$525,3,FALSE)</f>
        <v>#N/A</v>
      </c>
      <c r="AN69" s="151" t="str">
        <f t="shared" si="0"/>
        <v/>
      </c>
      <c r="AO69" s="151" t="str">
        <f t="shared" si="1"/>
        <v/>
      </c>
      <c r="AP69" s="151" t="str">
        <f t="shared" si="2"/>
        <v/>
      </c>
      <c r="AQ69" s="151" t="str">
        <f t="shared" si="3"/>
        <v/>
      </c>
      <c r="AR69" s="207" t="str">
        <f t="shared" si="8"/>
        <v/>
      </c>
      <c r="AS69" s="157" t="s">
        <v>95</v>
      </c>
      <c r="AT69" s="158" t="str">
        <f>IF(V69="Zubehör/Ersatzteile",VLOOKUP(W69,'Pull-Downs_Zyl'!$K$518:$O$525,3,FALSE),CONCATENATE(AN69,AO69,AP69,AQ69,AR69))</f>
        <v/>
      </c>
      <c r="AW69" s="70" t="str">
        <f t="shared" si="4"/>
        <v/>
      </c>
      <c r="BD69" s="70" t="str">
        <f t="shared" si="5"/>
        <v/>
      </c>
      <c r="BE69" s="48" t="s">
        <v>139</v>
      </c>
      <c r="BF69" s="48">
        <v>8</v>
      </c>
      <c r="BG69" s="48" t="s">
        <v>140</v>
      </c>
      <c r="BH69" s="48" t="str">
        <f t="shared" si="17"/>
        <v>39-438Edelstahl</v>
      </c>
      <c r="BI69" s="48" t="s">
        <v>234</v>
      </c>
      <c r="BK69" s="70" t="e">
        <f>IF(AND(#REF!="ja",M69=9,E69="PegaSys Office eVAYO"),CONCATENATE(L69,#REF!,M69,F69),IF(AND(#REF!="ja",M69=9,E69="PegaSys Office"),CONCATENATE(L69,#REF!,M69,F69),""))</f>
        <v>#REF!</v>
      </c>
      <c r="CB69" s="312"/>
      <c r="CC69" s="312"/>
      <c r="CD69" s="312"/>
      <c r="CE69" s="312" t="str">
        <f>IF(E69="PegaSys 2.1",Datenquelle_Peg2.1!$A$2,"")</f>
        <v/>
      </c>
      <c r="CF69" s="312" t="str">
        <f t="shared" si="9"/>
        <v/>
      </c>
      <c r="CG69" s="312" t="str">
        <f t="shared" si="10"/>
        <v/>
      </c>
      <c r="CH69" s="312" t="str">
        <f>IF(OR(S69="Rosetten",S69="Ovalrosetten"),Datenquelle_Peg2.1!$E$2,IF(OR(S69="Langschild",S69="Langschild schmal"),Datenquelle_Peg2.1!$E$3,IF(S69="Kurzschild",Datenquelle_Peg2.1!$E$4,IF(S69="Scandinavian Oval",Datenquelle_Peg2.1!$E$6,""))))</f>
        <v/>
      </c>
      <c r="CI69" s="312" t="str">
        <f>IF(T69=182,Datenquelle_Peg2.1!$G$2,IF(T69=192,Datenquelle_Peg2.1!$G$3,IF(T69=282,Datenquelle_Peg2.1!$G$4,IF(T69=292,Datenquelle_Peg2.1!$G$5,IF(T69=1182,Datenquelle_Peg2.1!$G$6,"")))))</f>
        <v/>
      </c>
      <c r="CJ69" s="312" t="str">
        <f>IF(G69="links",Datenquelle_Peg2.1!$I$2,IF(G69="rechts",Datenquelle_Peg2.1!$I$3,""))</f>
        <v/>
      </c>
      <c r="CK69" s="312" t="str">
        <f>IF(M69=7,Datenquelle_Peg2.1!$K$2,IF(M69=8,Datenquelle_Peg2.1!$K$3,IF(M69=8.5,Datenquelle_Peg2.1!$K$4,IF(M69=9,Datenquelle_Peg2.1!$K$5,IF(M69="F9 (FS)",Datenquelle_Peg2.1!$K$6,IF(M69=10,Datenquelle_Peg2.1!$K$7,""))))))</f>
        <v/>
      </c>
      <c r="CL69" s="312" t="str">
        <f>IF(L69="37-46 mm",Datenquelle_Peg2.1!$M$2,IF(L69="47-56 mm",Datenquelle_Peg2.1!$M$3,IF(L69="57-66 mm",Datenquelle_Peg2.1!$M$4,IF(L69="67-76 mm",Datenquelle_Peg2.1!$M$5,IF(L69="77-86 mm",Datenquelle_Peg2.1!$M$6,IF(L69="87-96 mm",Datenquelle_Peg2.1!$M$7,IF(L69="97-106 mm",Datenquelle_Peg2.1!$M$8,IF(L69="107-116 mm",Datenquelle_Peg2.1!$M$9,IF(L69="117-126 mm",Datenquelle_Peg2.1!$M$10,IF(L69="127-136 mm",Datenquelle_Peg2.1!$M$11,IF(L69="137-146 mm",Datenquelle_Peg2.1!$M$12,IF(L69="147-156 mm",Datenquelle_Peg2.1!$M$13,IF(L69="156-160 mm",Datenquelle_Peg2.1!$M$14,"")))))))))))))</f>
        <v/>
      </c>
      <c r="CM69" s="312" t="str">
        <f>IF(N69="Profilzyl. PZ",Datenquelle_Peg2.1!$O$3,IF(N69="Blind",Datenquelle_Peg2.1!$O$2,IF(N69="Zylinderabdeckung",Datenquelle_Peg2.1!$O$4,IF(N69="Scandinavian Oval",Datenquelle_Peg2.1!$O$5,""))))</f>
        <v/>
      </c>
      <c r="CN69" s="312" t="str">
        <f>IF(P69="PZ 70",Datenquelle_Peg2.1!$Q$3,IF(P69="PZ 72",Datenquelle_Peg2.1!$Q$4,IF(P69="PZ 78",Datenquelle_Peg2.1!$Q$5,IF(P69="PZ 85",Datenquelle_Peg2.1!$Q$6,IF(P69="PZ 88",Datenquelle_Peg2.1!$Q$7,IF(P69="PZ 92",Datenquelle_Peg2.1!$Q$8,IF(P69="00",Datenquelle_Peg2.1!$Q$2,IF(P69="SO 105",Datenquelle_Peg2.1!$Q$9,""))))))))</f>
        <v/>
      </c>
      <c r="CO69" s="312" t="str">
        <f>IF(O69="Profilzyl. PZ",Datenquelle_Peg2.1!$S$3,IF(O69="Blind",Datenquelle_Peg2.1!$S$2,IF(O69="Scandinavian Oval",Datenquelle_Peg2.1!$S$4,"")))</f>
        <v/>
      </c>
      <c r="CP69" s="312" t="str">
        <f t="shared" si="15"/>
        <v/>
      </c>
      <c r="CQ69" s="312" t="str">
        <f>IF(AND(Q69="außen",R69="einrastend"),Datenquelle_Peg2.1!$W$3,IF(AND(Q69="außen",R69="verschraubt"),Datenquelle_Peg2.1!$W$2,""))</f>
        <v/>
      </c>
      <c r="CR69" s="312" t="str">
        <f t="shared" si="11"/>
        <v/>
      </c>
      <c r="CS69" s="312" t="str">
        <f t="shared" si="12"/>
        <v/>
      </c>
      <c r="CT69" s="312" t="str">
        <f t="shared" si="13"/>
        <v/>
      </c>
      <c r="CU69" s="312"/>
      <c r="CV69" s="312"/>
      <c r="CW69" s="312"/>
      <c r="CX69" s="312"/>
      <c r="CY69" s="312"/>
      <c r="CZ69" s="312"/>
      <c r="DA69" s="312"/>
      <c r="DB69" s="312"/>
      <c r="DC69" s="312"/>
      <c r="DD69" s="312"/>
      <c r="DE69" s="312"/>
      <c r="DF69" s="312"/>
      <c r="DG69" s="312"/>
      <c r="DH69" s="312"/>
      <c r="DI69" s="312"/>
      <c r="DJ69" s="312"/>
      <c r="DK69" s="312"/>
      <c r="DL69" s="312"/>
      <c r="DM69" s="312"/>
      <c r="DN69" s="312"/>
      <c r="DO69" s="312"/>
      <c r="DP69" s="312"/>
      <c r="DQ69" s="312"/>
      <c r="DR69" s="312"/>
      <c r="DS69" s="312"/>
      <c r="DT69" s="312"/>
      <c r="DU69" s="312"/>
      <c r="DV69" s="312"/>
      <c r="DW69" s="312"/>
      <c r="DX69" s="312"/>
      <c r="DY69" s="312"/>
      <c r="DZ69" s="312"/>
      <c r="EA69" s="312"/>
      <c r="EB69" s="312"/>
      <c r="EC69" s="312"/>
      <c r="ED69" s="312"/>
      <c r="EE69" s="312"/>
      <c r="EF69" s="312"/>
      <c r="EG69" s="312"/>
      <c r="EH69" s="312"/>
      <c r="EI69" s="312"/>
      <c r="EJ69" s="312"/>
      <c r="EK69" s="312"/>
      <c r="EL69" s="312"/>
      <c r="EM69" s="312"/>
      <c r="EN69" s="312"/>
      <c r="EO69" s="312"/>
      <c r="EP69" s="312"/>
      <c r="EQ69" s="312"/>
      <c r="ER69" s="312"/>
      <c r="ES69" s="312"/>
      <c r="ET69" s="312"/>
      <c r="EU69" s="312"/>
      <c r="EV69" s="312"/>
      <c r="EW69" s="312"/>
      <c r="EX69" s="312"/>
      <c r="EY69" s="312"/>
    </row>
    <row r="70" spans="1:155" s="48" customFormat="1" ht="30" customHeight="1" x14ac:dyDescent="0.2">
      <c r="A70" s="159" t="str">
        <f t="shared" si="21"/>
        <v/>
      </c>
      <c r="B70" s="72"/>
      <c r="C70" s="72"/>
      <c r="D70" s="73"/>
      <c r="E70" s="339"/>
      <c r="F70" s="340"/>
      <c r="G70" s="343"/>
      <c r="H70" s="343"/>
      <c r="I70" s="344"/>
      <c r="J70" s="345"/>
      <c r="K70" s="346"/>
      <c r="L70" s="229"/>
      <c r="M70" s="228"/>
      <c r="N70" s="65"/>
      <c r="O70" s="65"/>
      <c r="P70" s="67"/>
      <c r="Q70" s="62"/>
      <c r="R70" s="68"/>
      <c r="S70" s="63"/>
      <c r="T70" s="63"/>
      <c r="U70" s="337"/>
      <c r="V70" s="63"/>
      <c r="W70" s="123"/>
      <c r="X70" s="69"/>
      <c r="Y70" s="81"/>
      <c r="Z70" s="152"/>
      <c r="AA70" s="146"/>
      <c r="AB70" s="153"/>
      <c r="AC70" s="154"/>
      <c r="AD70" s="152"/>
      <c r="AE70" s="152"/>
      <c r="AF70" s="155"/>
      <c r="AG70" s="156"/>
      <c r="AH70" s="155"/>
      <c r="AI70" s="317" t="str">
        <f t="shared" si="6"/>
        <v/>
      </c>
      <c r="AJ70" s="317" t="str">
        <f t="shared" si="7"/>
        <v/>
      </c>
      <c r="AK70" s="328" t="e">
        <f>IF(AR70=".OS",VLOOKUP($AT70,'Pull-Downs_Zyl'!M:N,2,FALSE),VLOOKUP($AT70,'Pull-Downs_Zyl'!K:L,2,FALSE))</f>
        <v>#N/A</v>
      </c>
      <c r="AL70" s="318" t="str">
        <f t="shared" si="14"/>
        <v/>
      </c>
      <c r="AM70" s="158" t="e">
        <f>VLOOKUP($AT70,'Pull-Downs_Zyl'!$K$5:$O$525,3,FALSE)</f>
        <v>#N/A</v>
      </c>
      <c r="AN70" s="151" t="str">
        <f t="shared" si="0"/>
        <v/>
      </c>
      <c r="AO70" s="151" t="str">
        <f t="shared" si="1"/>
        <v/>
      </c>
      <c r="AP70" s="151" t="str">
        <f t="shared" si="2"/>
        <v/>
      </c>
      <c r="AQ70" s="151" t="str">
        <f t="shared" si="3"/>
        <v/>
      </c>
      <c r="AR70" s="207" t="str">
        <f t="shared" si="8"/>
        <v/>
      </c>
      <c r="AS70" s="157" t="s">
        <v>95</v>
      </c>
      <c r="AT70" s="158" t="str">
        <f>IF(V70="Zubehör/Ersatzteile",VLOOKUP(W70,'Pull-Downs_Zyl'!$K$518:$O$525,3,FALSE),CONCATENATE(AN70,AO70,AP70,AQ70,AR70))</f>
        <v/>
      </c>
      <c r="AW70" s="70" t="str">
        <f t="shared" si="4"/>
        <v/>
      </c>
      <c r="BD70" s="70" t="str">
        <f t="shared" si="5"/>
        <v/>
      </c>
      <c r="BE70" s="48" t="s">
        <v>139</v>
      </c>
      <c r="BF70" s="48">
        <v>8.5</v>
      </c>
      <c r="BG70" s="48" t="s">
        <v>140</v>
      </c>
      <c r="BH70" s="48" t="str">
        <f t="shared" si="17"/>
        <v>39-438,5Edelstahl</v>
      </c>
      <c r="BI70" s="48" t="s">
        <v>235</v>
      </c>
      <c r="BK70" s="70" t="e">
        <f>IF(AND(#REF!="ja",M70=9,E70="PegaSys Office eVAYO"),CONCATENATE(L70,#REF!,M70,F70),IF(AND(#REF!="ja",M70=9,E70="PegaSys Office"),CONCATENATE(L70,#REF!,M70,F70),""))</f>
        <v>#REF!</v>
      </c>
      <c r="CB70" s="312"/>
      <c r="CC70" s="312"/>
      <c r="CD70" s="312"/>
      <c r="CE70" s="312" t="str">
        <f>IF(E70="PegaSys 2.1",Datenquelle_Peg2.1!$A$2,"")</f>
        <v/>
      </c>
      <c r="CF70" s="312" t="str">
        <f t="shared" si="9"/>
        <v/>
      </c>
      <c r="CG70" s="312" t="str">
        <f t="shared" si="10"/>
        <v/>
      </c>
      <c r="CH70" s="312" t="str">
        <f>IF(OR(S70="Rosetten",S70="Ovalrosetten"),Datenquelle_Peg2.1!$E$2,IF(OR(S70="Langschild",S70="Langschild schmal"),Datenquelle_Peg2.1!$E$3,IF(S70="Kurzschild",Datenquelle_Peg2.1!$E$4,IF(S70="Scandinavian Oval",Datenquelle_Peg2.1!$E$6,""))))</f>
        <v/>
      </c>
      <c r="CI70" s="312" t="str">
        <f>IF(T70=182,Datenquelle_Peg2.1!$G$2,IF(T70=192,Datenquelle_Peg2.1!$G$3,IF(T70=282,Datenquelle_Peg2.1!$G$4,IF(T70=292,Datenquelle_Peg2.1!$G$5,IF(T70=1182,Datenquelle_Peg2.1!$G$6,"")))))</f>
        <v/>
      </c>
      <c r="CJ70" s="312" t="str">
        <f>IF(G70="links",Datenquelle_Peg2.1!$I$2,IF(G70="rechts",Datenquelle_Peg2.1!$I$3,""))</f>
        <v/>
      </c>
      <c r="CK70" s="312" t="str">
        <f>IF(M70=7,Datenquelle_Peg2.1!$K$2,IF(M70=8,Datenquelle_Peg2.1!$K$3,IF(M70=8.5,Datenquelle_Peg2.1!$K$4,IF(M70=9,Datenquelle_Peg2.1!$K$5,IF(M70="F9 (FS)",Datenquelle_Peg2.1!$K$6,IF(M70=10,Datenquelle_Peg2.1!$K$7,""))))))</f>
        <v/>
      </c>
      <c r="CL70" s="312" t="str">
        <f>IF(L70="37-46 mm",Datenquelle_Peg2.1!$M$2,IF(L70="47-56 mm",Datenquelle_Peg2.1!$M$3,IF(L70="57-66 mm",Datenquelle_Peg2.1!$M$4,IF(L70="67-76 mm",Datenquelle_Peg2.1!$M$5,IF(L70="77-86 mm",Datenquelle_Peg2.1!$M$6,IF(L70="87-96 mm",Datenquelle_Peg2.1!$M$7,IF(L70="97-106 mm",Datenquelle_Peg2.1!$M$8,IF(L70="107-116 mm",Datenquelle_Peg2.1!$M$9,IF(L70="117-126 mm",Datenquelle_Peg2.1!$M$10,IF(L70="127-136 mm",Datenquelle_Peg2.1!$M$11,IF(L70="137-146 mm",Datenquelle_Peg2.1!$M$12,IF(L70="147-156 mm",Datenquelle_Peg2.1!$M$13,IF(L70="156-160 mm",Datenquelle_Peg2.1!$M$14,"")))))))))))))</f>
        <v/>
      </c>
      <c r="CM70" s="312" t="str">
        <f>IF(N70="Profilzyl. PZ",Datenquelle_Peg2.1!$O$3,IF(N70="Blind",Datenquelle_Peg2.1!$O$2,IF(N70="Zylinderabdeckung",Datenquelle_Peg2.1!$O$4,IF(N70="Scandinavian Oval",Datenquelle_Peg2.1!$O$5,""))))</f>
        <v/>
      </c>
      <c r="CN70" s="312" t="str">
        <f>IF(P70="PZ 70",Datenquelle_Peg2.1!$Q$3,IF(P70="PZ 72",Datenquelle_Peg2.1!$Q$4,IF(P70="PZ 78",Datenquelle_Peg2.1!$Q$5,IF(P70="PZ 85",Datenquelle_Peg2.1!$Q$6,IF(P70="PZ 88",Datenquelle_Peg2.1!$Q$7,IF(P70="PZ 92",Datenquelle_Peg2.1!$Q$8,IF(P70="00",Datenquelle_Peg2.1!$Q$2,IF(P70="SO 105",Datenquelle_Peg2.1!$Q$9,""))))))))</f>
        <v/>
      </c>
      <c r="CO70" s="312" t="str">
        <f>IF(O70="Profilzyl. PZ",Datenquelle_Peg2.1!$S$3,IF(O70="Blind",Datenquelle_Peg2.1!$S$2,IF(O70="Scandinavian Oval",Datenquelle_Peg2.1!$S$4,"")))</f>
        <v/>
      </c>
      <c r="CP70" s="312" t="str">
        <f t="shared" si="15"/>
        <v/>
      </c>
      <c r="CQ70" s="312" t="str">
        <f>IF(AND(Q70="außen",R70="einrastend"),Datenquelle_Peg2.1!$W$3,IF(AND(Q70="außen",R70="verschraubt"),Datenquelle_Peg2.1!$W$2,""))</f>
        <v/>
      </c>
      <c r="CR70" s="312" t="str">
        <f t="shared" si="11"/>
        <v/>
      </c>
      <c r="CS70" s="312" t="str">
        <f t="shared" si="12"/>
        <v/>
      </c>
      <c r="CT70" s="312" t="str">
        <f t="shared" si="13"/>
        <v/>
      </c>
      <c r="CU70" s="312"/>
      <c r="CV70" s="312"/>
      <c r="CW70" s="312"/>
      <c r="CX70" s="312"/>
      <c r="CY70" s="312"/>
      <c r="CZ70" s="312"/>
      <c r="DA70" s="312"/>
      <c r="DB70" s="312"/>
      <c r="DC70" s="312"/>
      <c r="DD70" s="312"/>
      <c r="DE70" s="312"/>
      <c r="DF70" s="312"/>
      <c r="DG70" s="312"/>
      <c r="DH70" s="312"/>
      <c r="DI70" s="312"/>
      <c r="DJ70" s="312"/>
      <c r="DK70" s="312"/>
      <c r="DL70" s="312"/>
      <c r="DM70" s="312"/>
      <c r="DN70" s="312"/>
      <c r="DO70" s="312"/>
      <c r="DP70" s="312"/>
      <c r="DQ70" s="312"/>
      <c r="DR70" s="312"/>
      <c r="DS70" s="312"/>
      <c r="DT70" s="312"/>
      <c r="DU70" s="312"/>
      <c r="DV70" s="312"/>
      <c r="DW70" s="312"/>
      <c r="DX70" s="312"/>
      <c r="DY70" s="312"/>
      <c r="DZ70" s="312"/>
      <c r="EA70" s="312"/>
      <c r="EB70" s="312"/>
      <c r="EC70" s="312"/>
      <c r="ED70" s="312"/>
      <c r="EE70" s="312"/>
      <c r="EF70" s="312"/>
      <c r="EG70" s="312"/>
      <c r="EH70" s="312"/>
      <c r="EI70" s="312"/>
      <c r="EJ70" s="312"/>
      <c r="EK70" s="312"/>
      <c r="EL70" s="312"/>
      <c r="EM70" s="312"/>
      <c r="EN70" s="312"/>
      <c r="EO70" s="312"/>
      <c r="EP70" s="312"/>
      <c r="EQ70" s="312"/>
      <c r="ER70" s="312"/>
      <c r="ES70" s="312"/>
      <c r="ET70" s="312"/>
      <c r="EU70" s="312"/>
      <c r="EV70" s="312"/>
      <c r="EW70" s="312"/>
      <c r="EX70" s="312"/>
      <c r="EY70" s="312"/>
    </row>
    <row r="71" spans="1:155" s="48" customFormat="1" ht="30" customHeight="1" x14ac:dyDescent="0.2">
      <c r="A71" s="159" t="str">
        <f t="shared" si="21"/>
        <v/>
      </c>
      <c r="B71" s="72"/>
      <c r="C71" s="62"/>
      <c r="D71" s="73"/>
      <c r="E71" s="339"/>
      <c r="F71" s="340"/>
      <c r="G71" s="343"/>
      <c r="H71" s="343"/>
      <c r="I71" s="344"/>
      <c r="J71" s="345"/>
      <c r="K71" s="346"/>
      <c r="L71" s="229"/>
      <c r="M71" s="228"/>
      <c r="N71" s="65"/>
      <c r="O71" s="65"/>
      <c r="P71" s="67"/>
      <c r="Q71" s="62"/>
      <c r="R71" s="68"/>
      <c r="S71" s="63"/>
      <c r="T71" s="63"/>
      <c r="U71" s="337"/>
      <c r="V71" s="63"/>
      <c r="W71" s="123"/>
      <c r="X71" s="69"/>
      <c r="Y71" s="81"/>
      <c r="Z71" s="152"/>
      <c r="AA71" s="146"/>
      <c r="AB71" s="153"/>
      <c r="AC71" s="154"/>
      <c r="AD71" s="152"/>
      <c r="AE71" s="152"/>
      <c r="AF71" s="155"/>
      <c r="AG71" s="156"/>
      <c r="AH71" s="155"/>
      <c r="AI71" s="317" t="str">
        <f t="shared" si="6"/>
        <v/>
      </c>
      <c r="AJ71" s="317" t="str">
        <f t="shared" si="7"/>
        <v/>
      </c>
      <c r="AK71" s="328" t="e">
        <f>IF(AR71=".OS",VLOOKUP($AT71,'Pull-Downs_Zyl'!M:N,2,FALSE),VLOOKUP($AT71,'Pull-Downs_Zyl'!K:L,2,FALSE))</f>
        <v>#N/A</v>
      </c>
      <c r="AL71" s="318" t="str">
        <f t="shared" si="14"/>
        <v/>
      </c>
      <c r="AM71" s="158" t="e">
        <f>VLOOKUP($AT71,'Pull-Downs_Zyl'!$K$5:$O$525,3,FALSE)</f>
        <v>#N/A</v>
      </c>
      <c r="AN71" s="151" t="str">
        <f t="shared" si="0"/>
        <v/>
      </c>
      <c r="AO71" s="151" t="str">
        <f t="shared" si="1"/>
        <v/>
      </c>
      <c r="AP71" s="151" t="str">
        <f t="shared" si="2"/>
        <v/>
      </c>
      <c r="AQ71" s="151" t="str">
        <f t="shared" si="3"/>
        <v/>
      </c>
      <c r="AR71" s="207" t="str">
        <f t="shared" si="8"/>
        <v/>
      </c>
      <c r="AS71" s="157" t="s">
        <v>95</v>
      </c>
      <c r="AT71" s="158" t="str">
        <f>IF(V71="Zubehör/Ersatzteile",VLOOKUP(W71,'Pull-Downs_Zyl'!$K$518:$O$525,3,FALSE),CONCATENATE(AN71,AO71,AP71,AQ71,AR71))</f>
        <v/>
      </c>
      <c r="AW71" s="70" t="str">
        <f t="shared" si="4"/>
        <v/>
      </c>
      <c r="BD71" s="70" t="str">
        <f t="shared" si="5"/>
        <v/>
      </c>
      <c r="BE71" s="48" t="s">
        <v>139</v>
      </c>
      <c r="BF71" s="48">
        <v>9</v>
      </c>
      <c r="BG71" s="48" t="s">
        <v>140</v>
      </c>
      <c r="BH71" s="48" t="str">
        <f t="shared" si="17"/>
        <v>39-439Edelstahl</v>
      </c>
      <c r="BI71" s="48" t="s">
        <v>236</v>
      </c>
      <c r="BK71" s="70" t="e">
        <f>IF(AND(#REF!="ja",M71=9,E71="PegaSys Office eVAYO"),CONCATENATE(L71,#REF!,M71,F71),IF(AND(#REF!="ja",M71=9,E71="PegaSys Office"),CONCATENATE(L71,#REF!,M71,F71),""))</f>
        <v>#REF!</v>
      </c>
      <c r="CB71" s="312"/>
      <c r="CC71" s="312"/>
      <c r="CD71" s="312"/>
      <c r="CE71" s="312" t="str">
        <f>IF(E71="PegaSys 2.1",Datenquelle_Peg2.1!$A$2,"")</f>
        <v/>
      </c>
      <c r="CF71" s="312" t="str">
        <f t="shared" si="9"/>
        <v/>
      </c>
      <c r="CG71" s="312" t="str">
        <f t="shared" si="10"/>
        <v/>
      </c>
      <c r="CH71" s="312" t="str">
        <f>IF(OR(S71="Rosetten",S71="Ovalrosetten"),Datenquelle_Peg2.1!$E$2,IF(OR(S71="Langschild",S71="Langschild schmal"),Datenquelle_Peg2.1!$E$3,IF(S71="Kurzschild",Datenquelle_Peg2.1!$E$4,IF(S71="Scandinavian Oval",Datenquelle_Peg2.1!$E$6,""))))</f>
        <v/>
      </c>
      <c r="CI71" s="312" t="str">
        <f>IF(T71=182,Datenquelle_Peg2.1!$G$2,IF(T71=192,Datenquelle_Peg2.1!$G$3,IF(T71=282,Datenquelle_Peg2.1!$G$4,IF(T71=292,Datenquelle_Peg2.1!$G$5,IF(T71=1182,Datenquelle_Peg2.1!$G$6,"")))))</f>
        <v/>
      </c>
      <c r="CJ71" s="312" t="str">
        <f>IF(G71="links",Datenquelle_Peg2.1!$I$2,IF(G71="rechts",Datenquelle_Peg2.1!$I$3,""))</f>
        <v/>
      </c>
      <c r="CK71" s="312" t="str">
        <f>IF(M71=7,Datenquelle_Peg2.1!$K$2,IF(M71=8,Datenquelle_Peg2.1!$K$3,IF(M71=8.5,Datenquelle_Peg2.1!$K$4,IF(M71=9,Datenquelle_Peg2.1!$K$5,IF(M71="F9 (FS)",Datenquelle_Peg2.1!$K$6,IF(M71=10,Datenquelle_Peg2.1!$K$7,""))))))</f>
        <v/>
      </c>
      <c r="CL71" s="312" t="str">
        <f>IF(L71="37-46 mm",Datenquelle_Peg2.1!$M$2,IF(L71="47-56 mm",Datenquelle_Peg2.1!$M$3,IF(L71="57-66 mm",Datenquelle_Peg2.1!$M$4,IF(L71="67-76 mm",Datenquelle_Peg2.1!$M$5,IF(L71="77-86 mm",Datenquelle_Peg2.1!$M$6,IF(L71="87-96 mm",Datenquelle_Peg2.1!$M$7,IF(L71="97-106 mm",Datenquelle_Peg2.1!$M$8,IF(L71="107-116 mm",Datenquelle_Peg2.1!$M$9,IF(L71="117-126 mm",Datenquelle_Peg2.1!$M$10,IF(L71="127-136 mm",Datenquelle_Peg2.1!$M$11,IF(L71="137-146 mm",Datenquelle_Peg2.1!$M$12,IF(L71="147-156 mm",Datenquelle_Peg2.1!$M$13,IF(L71="156-160 mm",Datenquelle_Peg2.1!$M$14,"")))))))))))))</f>
        <v/>
      </c>
      <c r="CM71" s="312" t="str">
        <f>IF(N71="Profilzyl. PZ",Datenquelle_Peg2.1!$O$3,IF(N71="Blind",Datenquelle_Peg2.1!$O$2,IF(N71="Zylinderabdeckung",Datenquelle_Peg2.1!$O$4,IF(N71="Scandinavian Oval",Datenquelle_Peg2.1!$O$5,""))))</f>
        <v/>
      </c>
      <c r="CN71" s="312" t="str">
        <f>IF(P71="PZ 70",Datenquelle_Peg2.1!$Q$3,IF(P71="PZ 72",Datenquelle_Peg2.1!$Q$4,IF(P71="PZ 78",Datenquelle_Peg2.1!$Q$5,IF(P71="PZ 85",Datenquelle_Peg2.1!$Q$6,IF(P71="PZ 88",Datenquelle_Peg2.1!$Q$7,IF(P71="PZ 92",Datenquelle_Peg2.1!$Q$8,IF(P71="00",Datenquelle_Peg2.1!$Q$2,IF(P71="SO 105",Datenquelle_Peg2.1!$Q$9,""))))))))</f>
        <v/>
      </c>
      <c r="CO71" s="312" t="str">
        <f>IF(O71="Profilzyl. PZ",Datenquelle_Peg2.1!$S$3,IF(O71="Blind",Datenquelle_Peg2.1!$S$2,IF(O71="Scandinavian Oval",Datenquelle_Peg2.1!$S$4,"")))</f>
        <v/>
      </c>
      <c r="CP71" s="312" t="str">
        <f t="shared" si="15"/>
        <v/>
      </c>
      <c r="CQ71" s="312" t="str">
        <f>IF(AND(Q71="außen",R71="einrastend"),Datenquelle_Peg2.1!$W$3,IF(AND(Q71="außen",R71="verschraubt"),Datenquelle_Peg2.1!$W$2,""))</f>
        <v/>
      </c>
      <c r="CR71" s="312" t="str">
        <f t="shared" si="11"/>
        <v/>
      </c>
      <c r="CS71" s="312" t="str">
        <f t="shared" si="12"/>
        <v/>
      </c>
      <c r="CT71" s="312" t="str">
        <f t="shared" si="13"/>
        <v/>
      </c>
      <c r="CU71" s="312"/>
      <c r="CV71" s="312"/>
      <c r="CW71" s="312"/>
      <c r="CX71" s="312"/>
      <c r="CY71" s="312"/>
      <c r="CZ71" s="312"/>
      <c r="DA71" s="312"/>
      <c r="DB71" s="312"/>
      <c r="DC71" s="312"/>
      <c r="DD71" s="312"/>
      <c r="DE71" s="312"/>
      <c r="DF71" s="312"/>
      <c r="DG71" s="312"/>
      <c r="DH71" s="312"/>
      <c r="DI71" s="312"/>
      <c r="DJ71" s="312"/>
      <c r="DK71" s="312"/>
      <c r="DL71" s="312"/>
      <c r="DM71" s="312"/>
      <c r="DN71" s="312"/>
      <c r="DO71" s="312"/>
      <c r="DP71" s="312"/>
      <c r="DQ71" s="312"/>
      <c r="DR71" s="312"/>
      <c r="DS71" s="312"/>
      <c r="DT71" s="312"/>
      <c r="DU71" s="312"/>
      <c r="DV71" s="312"/>
      <c r="DW71" s="312"/>
      <c r="DX71" s="312"/>
      <c r="DY71" s="312"/>
      <c r="DZ71" s="312"/>
      <c r="EA71" s="312"/>
      <c r="EB71" s="312"/>
      <c r="EC71" s="312"/>
      <c r="ED71" s="312"/>
      <c r="EE71" s="312"/>
      <c r="EF71" s="312"/>
      <c r="EG71" s="312"/>
      <c r="EH71" s="312"/>
      <c r="EI71" s="312"/>
      <c r="EJ71" s="312"/>
      <c r="EK71" s="312"/>
      <c r="EL71" s="312"/>
      <c r="EM71" s="312"/>
      <c r="EN71" s="312"/>
      <c r="EO71" s="312"/>
      <c r="EP71" s="312"/>
      <c r="EQ71" s="312"/>
      <c r="ER71" s="312"/>
      <c r="ES71" s="312"/>
      <c r="ET71" s="312"/>
      <c r="EU71" s="312"/>
      <c r="EV71" s="312"/>
      <c r="EW71" s="312"/>
      <c r="EX71" s="312"/>
      <c r="EY71" s="312"/>
    </row>
    <row r="72" spans="1:155" s="48" customFormat="1" ht="30" customHeight="1" x14ac:dyDescent="0.2">
      <c r="A72" s="159" t="str">
        <f t="shared" si="21"/>
        <v/>
      </c>
      <c r="B72" s="72"/>
      <c r="C72" s="72"/>
      <c r="D72" s="64"/>
      <c r="E72" s="339"/>
      <c r="F72" s="340"/>
      <c r="G72" s="343"/>
      <c r="H72" s="343"/>
      <c r="I72" s="344"/>
      <c r="J72" s="345"/>
      <c r="K72" s="346"/>
      <c r="L72" s="229"/>
      <c r="M72" s="228"/>
      <c r="N72" s="65"/>
      <c r="O72" s="65"/>
      <c r="P72" s="67"/>
      <c r="Q72" s="62"/>
      <c r="R72" s="68"/>
      <c r="S72" s="63"/>
      <c r="T72" s="63"/>
      <c r="U72" s="337"/>
      <c r="V72" s="63"/>
      <c r="W72" s="123"/>
      <c r="X72" s="69"/>
      <c r="Y72" s="81"/>
      <c r="Z72" s="152"/>
      <c r="AA72" s="146"/>
      <c r="AB72" s="153"/>
      <c r="AC72" s="154"/>
      <c r="AD72" s="152"/>
      <c r="AE72" s="152"/>
      <c r="AF72" s="155"/>
      <c r="AG72" s="156"/>
      <c r="AH72" s="155"/>
      <c r="AI72" s="317" t="str">
        <f t="shared" si="6"/>
        <v/>
      </c>
      <c r="AJ72" s="317" t="str">
        <f t="shared" si="7"/>
        <v/>
      </c>
      <c r="AK72" s="328" t="e">
        <f>IF(AR72=".OS",VLOOKUP($AT72,'Pull-Downs_Zyl'!M:N,2,FALSE),VLOOKUP($AT72,'Pull-Downs_Zyl'!K:L,2,FALSE))</f>
        <v>#N/A</v>
      </c>
      <c r="AL72" s="318" t="str">
        <f t="shared" si="14"/>
        <v/>
      </c>
      <c r="AM72" s="158" t="e">
        <f>VLOOKUP($AT72,'Pull-Downs_Zyl'!$K$5:$O$525,3,FALSE)</f>
        <v>#N/A</v>
      </c>
      <c r="AN72" s="151" t="str">
        <f t="shared" si="0"/>
        <v/>
      </c>
      <c r="AO72" s="151" t="str">
        <f t="shared" si="1"/>
        <v/>
      </c>
      <c r="AP72" s="151" t="str">
        <f t="shared" si="2"/>
        <v/>
      </c>
      <c r="AQ72" s="151" t="str">
        <f t="shared" si="3"/>
        <v/>
      </c>
      <c r="AR72" s="207" t="str">
        <f t="shared" si="8"/>
        <v/>
      </c>
      <c r="AS72" s="157" t="s">
        <v>95</v>
      </c>
      <c r="AT72" s="158" t="str">
        <f>IF(V72="Zubehör/Ersatzteile",VLOOKUP(W72,'Pull-Downs_Zyl'!$K$518:$O$525,3,FALSE),CONCATENATE(AN72,AO72,AP72,AQ72,AR72))</f>
        <v/>
      </c>
      <c r="AW72" s="70" t="str">
        <f t="shared" si="4"/>
        <v/>
      </c>
      <c r="BD72" s="70" t="str">
        <f t="shared" si="5"/>
        <v/>
      </c>
      <c r="BE72" s="48" t="s">
        <v>139</v>
      </c>
      <c r="BF72" s="48">
        <v>10</v>
      </c>
      <c r="BG72" s="48" t="s">
        <v>140</v>
      </c>
      <c r="BH72" s="48" t="str">
        <f t="shared" si="17"/>
        <v>39-4310Edelstahl</v>
      </c>
      <c r="BI72" s="48" t="s">
        <v>237</v>
      </c>
      <c r="BK72" s="70" t="e">
        <f>IF(AND(#REF!="ja",M72=9,E72="PegaSys Office eVAYO"),CONCATENATE(L72,#REF!,M72,F72),IF(AND(#REF!="ja",M72=9,E72="PegaSys Office"),CONCATENATE(L72,#REF!,M72,F72),""))</f>
        <v>#REF!</v>
      </c>
      <c r="CB72" s="312"/>
      <c r="CC72" s="312"/>
      <c r="CD72" s="312"/>
      <c r="CE72" s="312" t="str">
        <f>IF(E72="PegaSys 2.1",Datenquelle_Peg2.1!$A$2,"")</f>
        <v/>
      </c>
      <c r="CF72" s="312" t="str">
        <f t="shared" si="9"/>
        <v/>
      </c>
      <c r="CG72" s="312" t="str">
        <f t="shared" si="10"/>
        <v/>
      </c>
      <c r="CH72" s="312" t="str">
        <f>IF(OR(S72="Rosetten",S72="Ovalrosetten"),Datenquelle_Peg2.1!$E$2,IF(OR(S72="Langschild",S72="Langschild schmal"),Datenquelle_Peg2.1!$E$3,IF(S72="Kurzschild",Datenquelle_Peg2.1!$E$4,IF(S72="Scandinavian Oval",Datenquelle_Peg2.1!$E$6,""))))</f>
        <v/>
      </c>
      <c r="CI72" s="312" t="str">
        <f>IF(T72=182,Datenquelle_Peg2.1!$G$2,IF(T72=192,Datenquelle_Peg2.1!$G$3,IF(T72=282,Datenquelle_Peg2.1!$G$4,IF(T72=292,Datenquelle_Peg2.1!$G$5,IF(T72=1182,Datenquelle_Peg2.1!$G$6,"")))))</f>
        <v/>
      </c>
      <c r="CJ72" s="312" t="str">
        <f>IF(G72="links",Datenquelle_Peg2.1!$I$2,IF(G72="rechts",Datenquelle_Peg2.1!$I$3,""))</f>
        <v/>
      </c>
      <c r="CK72" s="312" t="str">
        <f>IF(M72=7,Datenquelle_Peg2.1!$K$2,IF(M72=8,Datenquelle_Peg2.1!$K$3,IF(M72=8.5,Datenquelle_Peg2.1!$K$4,IF(M72=9,Datenquelle_Peg2.1!$K$5,IF(M72="F9 (FS)",Datenquelle_Peg2.1!$K$6,IF(M72=10,Datenquelle_Peg2.1!$K$7,""))))))</f>
        <v/>
      </c>
      <c r="CL72" s="312" t="str">
        <f>IF(L72="37-46 mm",Datenquelle_Peg2.1!$M$2,IF(L72="47-56 mm",Datenquelle_Peg2.1!$M$3,IF(L72="57-66 mm",Datenquelle_Peg2.1!$M$4,IF(L72="67-76 mm",Datenquelle_Peg2.1!$M$5,IF(L72="77-86 mm",Datenquelle_Peg2.1!$M$6,IF(L72="87-96 mm",Datenquelle_Peg2.1!$M$7,IF(L72="97-106 mm",Datenquelle_Peg2.1!$M$8,IF(L72="107-116 mm",Datenquelle_Peg2.1!$M$9,IF(L72="117-126 mm",Datenquelle_Peg2.1!$M$10,IF(L72="127-136 mm",Datenquelle_Peg2.1!$M$11,IF(L72="137-146 mm",Datenquelle_Peg2.1!$M$12,IF(L72="147-156 mm",Datenquelle_Peg2.1!$M$13,IF(L72="156-160 mm",Datenquelle_Peg2.1!$M$14,"")))))))))))))</f>
        <v/>
      </c>
      <c r="CM72" s="312" t="str">
        <f>IF(N72="Profilzyl. PZ",Datenquelle_Peg2.1!$O$3,IF(N72="Blind",Datenquelle_Peg2.1!$O$2,IF(N72="Zylinderabdeckung",Datenquelle_Peg2.1!$O$4,IF(N72="Scandinavian Oval",Datenquelle_Peg2.1!$O$5,""))))</f>
        <v/>
      </c>
      <c r="CN72" s="312" t="str">
        <f>IF(P72="PZ 70",Datenquelle_Peg2.1!$Q$3,IF(P72="PZ 72",Datenquelle_Peg2.1!$Q$4,IF(P72="PZ 78",Datenquelle_Peg2.1!$Q$5,IF(P72="PZ 85",Datenquelle_Peg2.1!$Q$6,IF(P72="PZ 88",Datenquelle_Peg2.1!$Q$7,IF(P72="PZ 92",Datenquelle_Peg2.1!$Q$8,IF(P72="00",Datenquelle_Peg2.1!$Q$2,IF(P72="SO 105",Datenquelle_Peg2.1!$Q$9,""))))))))</f>
        <v/>
      </c>
      <c r="CO72" s="312" t="str">
        <f>IF(O72="Profilzyl. PZ",Datenquelle_Peg2.1!$S$3,IF(O72="Blind",Datenquelle_Peg2.1!$S$2,IF(O72="Scandinavian Oval",Datenquelle_Peg2.1!$S$4,"")))</f>
        <v/>
      </c>
      <c r="CP72" s="312" t="str">
        <f t="shared" si="15"/>
        <v/>
      </c>
      <c r="CQ72" s="312" t="str">
        <f>IF(AND(Q72="außen",R72="einrastend"),Datenquelle_Peg2.1!$W$3,IF(AND(Q72="außen",R72="verschraubt"),Datenquelle_Peg2.1!$W$2,""))</f>
        <v/>
      </c>
      <c r="CR72" s="312" t="str">
        <f t="shared" si="11"/>
        <v/>
      </c>
      <c r="CS72" s="312" t="str">
        <f t="shared" si="12"/>
        <v/>
      </c>
      <c r="CT72" s="312" t="str">
        <f t="shared" si="13"/>
        <v/>
      </c>
      <c r="CU72" s="312"/>
      <c r="CV72" s="312"/>
      <c r="CW72" s="312"/>
      <c r="CX72" s="312"/>
      <c r="CY72" s="312"/>
      <c r="CZ72" s="312"/>
      <c r="DA72" s="312"/>
      <c r="DB72" s="312"/>
      <c r="DC72" s="312"/>
      <c r="DD72" s="312"/>
      <c r="DE72" s="312"/>
      <c r="DF72" s="312"/>
      <c r="DG72" s="312"/>
      <c r="DH72" s="312"/>
      <c r="DI72" s="312"/>
      <c r="DJ72" s="312"/>
      <c r="DK72" s="312"/>
      <c r="DL72" s="312"/>
      <c r="DM72" s="312"/>
      <c r="DN72" s="312"/>
      <c r="DO72" s="312"/>
      <c r="DP72" s="312"/>
      <c r="DQ72" s="312"/>
      <c r="DR72" s="312"/>
      <c r="DS72" s="312"/>
      <c r="DT72" s="312"/>
      <c r="DU72" s="312"/>
      <c r="DV72" s="312"/>
      <c r="DW72" s="312"/>
      <c r="DX72" s="312"/>
      <c r="DY72" s="312"/>
      <c r="DZ72" s="312"/>
      <c r="EA72" s="312"/>
      <c r="EB72" s="312"/>
      <c r="EC72" s="312"/>
      <c r="ED72" s="312"/>
      <c r="EE72" s="312"/>
      <c r="EF72" s="312"/>
      <c r="EG72" s="312"/>
      <c r="EH72" s="312"/>
      <c r="EI72" s="312"/>
      <c r="EJ72" s="312"/>
      <c r="EK72" s="312"/>
      <c r="EL72" s="312"/>
      <c r="EM72" s="312"/>
      <c r="EN72" s="312"/>
      <c r="EO72" s="312"/>
      <c r="EP72" s="312"/>
      <c r="EQ72" s="312"/>
      <c r="ER72" s="312"/>
      <c r="ES72" s="312"/>
      <c r="ET72" s="312"/>
      <c r="EU72" s="312"/>
      <c r="EV72" s="312"/>
      <c r="EW72" s="312"/>
      <c r="EX72" s="312"/>
      <c r="EY72" s="312"/>
    </row>
    <row r="73" spans="1:155" s="48" customFormat="1" ht="30" customHeight="1" x14ac:dyDescent="0.2">
      <c r="A73" s="159" t="str">
        <f t="shared" si="21"/>
        <v/>
      </c>
      <c r="B73" s="72"/>
      <c r="C73" s="72"/>
      <c r="D73" s="73"/>
      <c r="E73" s="339"/>
      <c r="F73" s="340"/>
      <c r="G73" s="343"/>
      <c r="H73" s="343"/>
      <c r="I73" s="344"/>
      <c r="J73" s="345"/>
      <c r="K73" s="346"/>
      <c r="L73" s="229"/>
      <c r="M73" s="228"/>
      <c r="N73" s="65"/>
      <c r="O73" s="65"/>
      <c r="P73" s="67"/>
      <c r="Q73" s="62"/>
      <c r="R73" s="68"/>
      <c r="S73" s="63"/>
      <c r="T73" s="63"/>
      <c r="U73" s="337"/>
      <c r="V73" s="63"/>
      <c r="W73" s="123"/>
      <c r="X73" s="69"/>
      <c r="Y73" s="81"/>
      <c r="Z73" s="152"/>
      <c r="AA73" s="146"/>
      <c r="AB73" s="153"/>
      <c r="AC73" s="154"/>
      <c r="AD73" s="152"/>
      <c r="AE73" s="152"/>
      <c r="AF73" s="155"/>
      <c r="AG73" s="156"/>
      <c r="AH73" s="155"/>
      <c r="AI73" s="317" t="str">
        <f t="shared" si="6"/>
        <v/>
      </c>
      <c r="AJ73" s="317" t="str">
        <f t="shared" si="7"/>
        <v/>
      </c>
      <c r="AK73" s="328" t="e">
        <f>IF(AR73=".OS",VLOOKUP($AT73,'Pull-Downs_Zyl'!M:N,2,FALSE),VLOOKUP($AT73,'Pull-Downs_Zyl'!K:L,2,FALSE))</f>
        <v>#N/A</v>
      </c>
      <c r="AL73" s="318" t="str">
        <f t="shared" si="14"/>
        <v/>
      </c>
      <c r="AM73" s="158" t="e">
        <f>VLOOKUP($AT73,'Pull-Downs_Zyl'!$K$5:$O$525,3,FALSE)</f>
        <v>#N/A</v>
      </c>
      <c r="AN73" s="151" t="str">
        <f t="shared" si="0"/>
        <v/>
      </c>
      <c r="AO73" s="151" t="str">
        <f t="shared" si="1"/>
        <v/>
      </c>
      <c r="AP73" s="151" t="str">
        <f t="shared" si="2"/>
        <v/>
      </c>
      <c r="AQ73" s="151" t="str">
        <f t="shared" si="3"/>
        <v/>
      </c>
      <c r="AR73" s="207" t="str">
        <f t="shared" si="8"/>
        <v/>
      </c>
      <c r="AS73" s="157" t="s">
        <v>95</v>
      </c>
      <c r="AT73" s="158" t="str">
        <f>IF(V73="Zubehör/Ersatzteile",VLOOKUP(W73,'Pull-Downs_Zyl'!$K$518:$O$525,3,FALSE),CONCATENATE(AN73,AO73,AP73,AQ73,AR73))</f>
        <v/>
      </c>
      <c r="AW73" s="70" t="str">
        <f t="shared" si="4"/>
        <v/>
      </c>
      <c r="BD73" s="70" t="str">
        <f t="shared" si="5"/>
        <v/>
      </c>
      <c r="BE73" s="48" t="s">
        <v>143</v>
      </c>
      <c r="BF73" s="48">
        <v>7</v>
      </c>
      <c r="BG73" s="48" t="s">
        <v>140</v>
      </c>
      <c r="BH73" s="48" t="str">
        <f t="shared" si="17"/>
        <v>44-487Edelstahl</v>
      </c>
      <c r="BI73" s="48" t="s">
        <v>238</v>
      </c>
      <c r="BK73" s="70" t="e">
        <f>IF(AND(#REF!="ja",M73=9,E73="PegaSys Office eVAYO"),CONCATENATE(L73,#REF!,M73,F73),IF(AND(#REF!="ja",M73=9,E73="PegaSys Office"),CONCATENATE(L73,#REF!,M73,F73),""))</f>
        <v>#REF!</v>
      </c>
      <c r="CB73" s="312"/>
      <c r="CC73" s="312"/>
      <c r="CD73" s="312"/>
      <c r="CE73" s="312" t="str">
        <f>IF(E73="PegaSys 2.1",Datenquelle_Peg2.1!$A$2,"")</f>
        <v/>
      </c>
      <c r="CF73" s="312" t="str">
        <f t="shared" si="9"/>
        <v/>
      </c>
      <c r="CG73" s="312" t="str">
        <f t="shared" si="10"/>
        <v/>
      </c>
      <c r="CH73" s="312" t="str">
        <f>IF(OR(S73="Rosetten",S73="Ovalrosetten"),Datenquelle_Peg2.1!$E$2,IF(OR(S73="Langschild",S73="Langschild schmal"),Datenquelle_Peg2.1!$E$3,IF(S73="Kurzschild",Datenquelle_Peg2.1!$E$4,IF(S73="Scandinavian Oval",Datenquelle_Peg2.1!$E$6,""))))</f>
        <v/>
      </c>
      <c r="CI73" s="312" t="str">
        <f>IF(T73=182,Datenquelle_Peg2.1!$G$2,IF(T73=192,Datenquelle_Peg2.1!$G$3,IF(T73=282,Datenquelle_Peg2.1!$G$4,IF(T73=292,Datenquelle_Peg2.1!$G$5,IF(T73=1182,Datenquelle_Peg2.1!$G$6,"")))))</f>
        <v/>
      </c>
      <c r="CJ73" s="312" t="str">
        <f>IF(G73="links",Datenquelle_Peg2.1!$I$2,IF(G73="rechts",Datenquelle_Peg2.1!$I$3,""))</f>
        <v/>
      </c>
      <c r="CK73" s="312" t="str">
        <f>IF(M73=7,Datenquelle_Peg2.1!$K$2,IF(M73=8,Datenquelle_Peg2.1!$K$3,IF(M73=8.5,Datenquelle_Peg2.1!$K$4,IF(M73=9,Datenquelle_Peg2.1!$K$5,IF(M73="F9 (FS)",Datenquelle_Peg2.1!$K$6,IF(M73=10,Datenquelle_Peg2.1!$K$7,""))))))</f>
        <v/>
      </c>
      <c r="CL73" s="312" t="str">
        <f>IF(L73="37-46 mm",Datenquelle_Peg2.1!$M$2,IF(L73="47-56 mm",Datenquelle_Peg2.1!$M$3,IF(L73="57-66 mm",Datenquelle_Peg2.1!$M$4,IF(L73="67-76 mm",Datenquelle_Peg2.1!$M$5,IF(L73="77-86 mm",Datenquelle_Peg2.1!$M$6,IF(L73="87-96 mm",Datenquelle_Peg2.1!$M$7,IF(L73="97-106 mm",Datenquelle_Peg2.1!$M$8,IF(L73="107-116 mm",Datenquelle_Peg2.1!$M$9,IF(L73="117-126 mm",Datenquelle_Peg2.1!$M$10,IF(L73="127-136 mm",Datenquelle_Peg2.1!$M$11,IF(L73="137-146 mm",Datenquelle_Peg2.1!$M$12,IF(L73="147-156 mm",Datenquelle_Peg2.1!$M$13,IF(L73="156-160 mm",Datenquelle_Peg2.1!$M$14,"")))))))))))))</f>
        <v/>
      </c>
      <c r="CM73" s="312" t="str">
        <f>IF(N73="Profilzyl. PZ",Datenquelle_Peg2.1!$O$3,IF(N73="Blind",Datenquelle_Peg2.1!$O$2,IF(N73="Zylinderabdeckung",Datenquelle_Peg2.1!$O$4,IF(N73="Scandinavian Oval",Datenquelle_Peg2.1!$O$5,""))))</f>
        <v/>
      </c>
      <c r="CN73" s="312" t="str">
        <f>IF(P73="PZ 70",Datenquelle_Peg2.1!$Q$3,IF(P73="PZ 72",Datenquelle_Peg2.1!$Q$4,IF(P73="PZ 78",Datenquelle_Peg2.1!$Q$5,IF(P73="PZ 85",Datenquelle_Peg2.1!$Q$6,IF(P73="PZ 88",Datenquelle_Peg2.1!$Q$7,IF(P73="PZ 92",Datenquelle_Peg2.1!$Q$8,IF(P73="00",Datenquelle_Peg2.1!$Q$2,IF(P73="SO 105",Datenquelle_Peg2.1!$Q$9,""))))))))</f>
        <v/>
      </c>
      <c r="CO73" s="312" t="str">
        <f>IF(O73="Profilzyl. PZ",Datenquelle_Peg2.1!$S$3,IF(O73="Blind",Datenquelle_Peg2.1!$S$2,IF(O73="Scandinavian Oval",Datenquelle_Peg2.1!$S$4,"")))</f>
        <v/>
      </c>
      <c r="CP73" s="312" t="str">
        <f t="shared" si="15"/>
        <v/>
      </c>
      <c r="CQ73" s="312" t="str">
        <f>IF(AND(Q73="außen",R73="einrastend"),Datenquelle_Peg2.1!$W$3,IF(AND(Q73="außen",R73="verschraubt"),Datenquelle_Peg2.1!$W$2,""))</f>
        <v/>
      </c>
      <c r="CR73" s="312" t="str">
        <f t="shared" si="11"/>
        <v/>
      </c>
      <c r="CS73" s="312" t="str">
        <f t="shared" si="12"/>
        <v/>
      </c>
      <c r="CT73" s="312" t="str">
        <f t="shared" si="13"/>
        <v/>
      </c>
      <c r="CU73" s="312"/>
      <c r="CV73" s="312"/>
      <c r="CW73" s="312"/>
      <c r="CX73" s="312"/>
      <c r="CY73" s="312"/>
      <c r="CZ73" s="312"/>
      <c r="DA73" s="312"/>
      <c r="DB73" s="312"/>
      <c r="DC73" s="312"/>
      <c r="DD73" s="312"/>
      <c r="DE73" s="312"/>
      <c r="DF73" s="312"/>
      <c r="DG73" s="312"/>
      <c r="DH73" s="312"/>
      <c r="DI73" s="312"/>
      <c r="DJ73" s="312"/>
      <c r="DK73" s="312"/>
      <c r="DL73" s="312"/>
      <c r="DM73" s="312"/>
      <c r="DN73" s="312"/>
      <c r="DO73" s="312"/>
      <c r="DP73" s="312"/>
      <c r="DQ73" s="312"/>
      <c r="DR73" s="312"/>
      <c r="DS73" s="312"/>
      <c r="DT73" s="312"/>
      <c r="DU73" s="312"/>
      <c r="DV73" s="312"/>
      <c r="DW73" s="312"/>
      <c r="DX73" s="312"/>
      <c r="DY73" s="312"/>
      <c r="DZ73" s="312"/>
      <c r="EA73" s="312"/>
      <c r="EB73" s="312"/>
      <c r="EC73" s="312"/>
      <c r="ED73" s="312"/>
      <c r="EE73" s="312"/>
      <c r="EF73" s="312"/>
      <c r="EG73" s="312"/>
      <c r="EH73" s="312"/>
      <c r="EI73" s="312"/>
      <c r="EJ73" s="312"/>
      <c r="EK73" s="312"/>
      <c r="EL73" s="312"/>
      <c r="EM73" s="312"/>
      <c r="EN73" s="312"/>
      <c r="EO73" s="312"/>
      <c r="EP73" s="312"/>
      <c r="EQ73" s="312"/>
      <c r="ER73" s="312"/>
      <c r="ES73" s="312"/>
      <c r="ET73" s="312"/>
      <c r="EU73" s="312"/>
      <c r="EV73" s="312"/>
      <c r="EW73" s="312"/>
      <c r="EX73" s="312"/>
      <c r="EY73" s="312"/>
    </row>
    <row r="74" spans="1:155" s="48" customFormat="1" ht="30" customHeight="1" x14ac:dyDescent="0.2">
      <c r="A74" s="159" t="str">
        <f t="shared" si="21"/>
        <v/>
      </c>
      <c r="B74" s="72"/>
      <c r="C74" s="72"/>
      <c r="D74" s="73"/>
      <c r="E74" s="339"/>
      <c r="F74" s="340"/>
      <c r="G74" s="343"/>
      <c r="H74" s="343"/>
      <c r="I74" s="344"/>
      <c r="J74" s="345"/>
      <c r="K74" s="346"/>
      <c r="L74" s="229"/>
      <c r="M74" s="228"/>
      <c r="N74" s="65"/>
      <c r="O74" s="65"/>
      <c r="P74" s="67"/>
      <c r="Q74" s="62"/>
      <c r="R74" s="68"/>
      <c r="S74" s="63"/>
      <c r="T74" s="63"/>
      <c r="U74" s="337"/>
      <c r="V74" s="63"/>
      <c r="W74" s="123"/>
      <c r="X74" s="69"/>
      <c r="Y74" s="81"/>
      <c r="Z74" s="152"/>
      <c r="AA74" s="146"/>
      <c r="AB74" s="153"/>
      <c r="AC74" s="154"/>
      <c r="AD74" s="152"/>
      <c r="AE74" s="152"/>
      <c r="AF74" s="155"/>
      <c r="AG74" s="156"/>
      <c r="AH74" s="155"/>
      <c r="AI74" s="317" t="str">
        <f t="shared" si="6"/>
        <v/>
      </c>
      <c r="AJ74" s="317" t="str">
        <f t="shared" si="7"/>
        <v/>
      </c>
      <c r="AK74" s="328" t="e">
        <f>IF(AR74=".OS",VLOOKUP($AT74,'Pull-Downs_Zyl'!M:N,2,FALSE),VLOOKUP($AT74,'Pull-Downs_Zyl'!K:L,2,FALSE))</f>
        <v>#N/A</v>
      </c>
      <c r="AL74" s="318" t="str">
        <f t="shared" si="14"/>
        <v/>
      </c>
      <c r="AM74" s="158" t="e">
        <f>VLOOKUP($AT74,'Pull-Downs_Zyl'!$K$5:$O$525,3,FALSE)</f>
        <v>#N/A</v>
      </c>
      <c r="AN74" s="151" t="str">
        <f t="shared" si="0"/>
        <v/>
      </c>
      <c r="AO74" s="151" t="str">
        <f t="shared" si="1"/>
        <v/>
      </c>
      <c r="AP74" s="151" t="str">
        <f t="shared" si="2"/>
        <v/>
      </c>
      <c r="AQ74" s="151" t="str">
        <f t="shared" si="3"/>
        <v/>
      </c>
      <c r="AR74" s="207" t="str">
        <f t="shared" si="8"/>
        <v/>
      </c>
      <c r="AS74" s="157" t="s">
        <v>95</v>
      </c>
      <c r="AT74" s="158" t="str">
        <f>IF(V74="Zubehör/Ersatzteile",VLOOKUP(W74,'Pull-Downs_Zyl'!$K$518:$O$525,3,FALSE),CONCATENATE(AN74,AO74,AP74,AQ74,AR74))</f>
        <v/>
      </c>
      <c r="AW74" s="70" t="str">
        <f t="shared" si="4"/>
        <v/>
      </c>
      <c r="BD74" s="70" t="str">
        <f t="shared" si="5"/>
        <v/>
      </c>
      <c r="BE74" s="48" t="s">
        <v>143</v>
      </c>
      <c r="BF74" s="48">
        <v>8</v>
      </c>
      <c r="BG74" s="48" t="s">
        <v>140</v>
      </c>
      <c r="BH74" s="48" t="str">
        <f t="shared" si="17"/>
        <v>44-488Edelstahl</v>
      </c>
      <c r="BI74" s="48" t="s">
        <v>239</v>
      </c>
      <c r="BK74" s="70" t="e">
        <f>IF(AND(#REF!="ja",M74=9,E74="PegaSys Office eVAYO"),CONCATENATE(L74,#REF!,M74,F74),IF(AND(#REF!="ja",M74=9,E74="PegaSys Office"),CONCATENATE(L74,#REF!,M74,F74),""))</f>
        <v>#REF!</v>
      </c>
      <c r="CB74" s="312"/>
      <c r="CC74" s="312"/>
      <c r="CD74" s="312"/>
      <c r="CE74" s="312" t="str">
        <f>IF(E74="PegaSys 2.1",Datenquelle_Peg2.1!$A$2,"")</f>
        <v/>
      </c>
      <c r="CF74" s="312" t="str">
        <f t="shared" si="9"/>
        <v/>
      </c>
      <c r="CG74" s="312" t="str">
        <f t="shared" si="10"/>
        <v/>
      </c>
      <c r="CH74" s="312" t="str">
        <f>IF(OR(S74="Rosetten",S74="Ovalrosetten"),Datenquelle_Peg2.1!$E$2,IF(OR(S74="Langschild",S74="Langschild schmal"),Datenquelle_Peg2.1!$E$3,IF(S74="Kurzschild",Datenquelle_Peg2.1!$E$4,IF(S74="Scandinavian Oval",Datenquelle_Peg2.1!$E$6,""))))</f>
        <v/>
      </c>
      <c r="CI74" s="312" t="str">
        <f>IF(T74=182,Datenquelle_Peg2.1!$G$2,IF(T74=192,Datenquelle_Peg2.1!$G$3,IF(T74=282,Datenquelle_Peg2.1!$G$4,IF(T74=292,Datenquelle_Peg2.1!$G$5,IF(T74=1182,Datenquelle_Peg2.1!$G$6,"")))))</f>
        <v/>
      </c>
      <c r="CJ74" s="312" t="str">
        <f>IF(G74="links",Datenquelle_Peg2.1!$I$2,IF(G74="rechts",Datenquelle_Peg2.1!$I$3,""))</f>
        <v/>
      </c>
      <c r="CK74" s="312" t="str">
        <f>IF(M74=7,Datenquelle_Peg2.1!$K$2,IF(M74=8,Datenquelle_Peg2.1!$K$3,IF(M74=8.5,Datenquelle_Peg2.1!$K$4,IF(M74=9,Datenquelle_Peg2.1!$K$5,IF(M74="F9 (FS)",Datenquelle_Peg2.1!$K$6,IF(M74=10,Datenquelle_Peg2.1!$K$7,""))))))</f>
        <v/>
      </c>
      <c r="CL74" s="312" t="str">
        <f>IF(L74="37-46 mm",Datenquelle_Peg2.1!$M$2,IF(L74="47-56 mm",Datenquelle_Peg2.1!$M$3,IF(L74="57-66 mm",Datenquelle_Peg2.1!$M$4,IF(L74="67-76 mm",Datenquelle_Peg2.1!$M$5,IF(L74="77-86 mm",Datenquelle_Peg2.1!$M$6,IF(L74="87-96 mm",Datenquelle_Peg2.1!$M$7,IF(L74="97-106 mm",Datenquelle_Peg2.1!$M$8,IF(L74="107-116 mm",Datenquelle_Peg2.1!$M$9,IF(L74="117-126 mm",Datenquelle_Peg2.1!$M$10,IF(L74="127-136 mm",Datenquelle_Peg2.1!$M$11,IF(L74="137-146 mm",Datenquelle_Peg2.1!$M$12,IF(L74="147-156 mm",Datenquelle_Peg2.1!$M$13,IF(L74="156-160 mm",Datenquelle_Peg2.1!$M$14,"")))))))))))))</f>
        <v/>
      </c>
      <c r="CM74" s="312" t="str">
        <f>IF(N74="Profilzyl. PZ",Datenquelle_Peg2.1!$O$3,IF(N74="Blind",Datenquelle_Peg2.1!$O$2,IF(N74="Zylinderabdeckung",Datenquelle_Peg2.1!$O$4,IF(N74="Scandinavian Oval",Datenquelle_Peg2.1!$O$5,""))))</f>
        <v/>
      </c>
      <c r="CN74" s="312" t="str">
        <f>IF(P74="PZ 70",Datenquelle_Peg2.1!$Q$3,IF(P74="PZ 72",Datenquelle_Peg2.1!$Q$4,IF(P74="PZ 78",Datenquelle_Peg2.1!$Q$5,IF(P74="PZ 85",Datenquelle_Peg2.1!$Q$6,IF(P74="PZ 88",Datenquelle_Peg2.1!$Q$7,IF(P74="PZ 92",Datenquelle_Peg2.1!$Q$8,IF(P74="00",Datenquelle_Peg2.1!$Q$2,IF(P74="SO 105",Datenquelle_Peg2.1!$Q$9,""))))))))</f>
        <v/>
      </c>
      <c r="CO74" s="312" t="str">
        <f>IF(O74="Profilzyl. PZ",Datenquelle_Peg2.1!$S$3,IF(O74="Blind",Datenquelle_Peg2.1!$S$2,IF(O74="Scandinavian Oval",Datenquelle_Peg2.1!$S$4,"")))</f>
        <v/>
      </c>
      <c r="CP74" s="312" t="str">
        <f t="shared" si="15"/>
        <v/>
      </c>
      <c r="CQ74" s="312" t="str">
        <f>IF(AND(Q74="außen",R74="einrastend"),Datenquelle_Peg2.1!$W$3,IF(AND(Q74="außen",R74="verschraubt"),Datenquelle_Peg2.1!$W$2,""))</f>
        <v/>
      </c>
      <c r="CR74" s="312" t="str">
        <f t="shared" si="11"/>
        <v/>
      </c>
      <c r="CS74" s="312" t="str">
        <f t="shared" si="12"/>
        <v/>
      </c>
      <c r="CT74" s="312" t="str">
        <f t="shared" si="13"/>
        <v/>
      </c>
      <c r="CU74" s="312"/>
      <c r="CV74" s="312"/>
      <c r="CW74" s="312"/>
      <c r="CX74" s="312"/>
      <c r="CY74" s="312"/>
      <c r="CZ74" s="312"/>
      <c r="DA74" s="312"/>
      <c r="DB74" s="312"/>
      <c r="DC74" s="312"/>
      <c r="DD74" s="312"/>
      <c r="DE74" s="312"/>
      <c r="DF74" s="312"/>
      <c r="DG74" s="312"/>
      <c r="DH74" s="312"/>
      <c r="DI74" s="312"/>
      <c r="DJ74" s="312"/>
      <c r="DK74" s="312"/>
      <c r="DL74" s="312"/>
      <c r="DM74" s="312"/>
      <c r="DN74" s="312"/>
      <c r="DO74" s="312"/>
      <c r="DP74" s="312"/>
      <c r="DQ74" s="312"/>
      <c r="DR74" s="312"/>
      <c r="DS74" s="312"/>
      <c r="DT74" s="312"/>
      <c r="DU74" s="312"/>
      <c r="DV74" s="312"/>
      <c r="DW74" s="312"/>
      <c r="DX74" s="312"/>
      <c r="DY74" s="312"/>
      <c r="DZ74" s="312"/>
      <c r="EA74" s="312"/>
      <c r="EB74" s="312"/>
      <c r="EC74" s="312"/>
      <c r="ED74" s="312"/>
      <c r="EE74" s="312"/>
      <c r="EF74" s="312"/>
      <c r="EG74" s="312"/>
      <c r="EH74" s="312"/>
      <c r="EI74" s="312"/>
      <c r="EJ74" s="312"/>
      <c r="EK74" s="312"/>
      <c r="EL74" s="312"/>
      <c r="EM74" s="312"/>
      <c r="EN74" s="312"/>
      <c r="EO74" s="312"/>
      <c r="EP74" s="312"/>
      <c r="EQ74" s="312"/>
      <c r="ER74" s="312"/>
      <c r="ES74" s="312"/>
      <c r="ET74" s="312"/>
      <c r="EU74" s="312"/>
      <c r="EV74" s="312"/>
      <c r="EW74" s="312"/>
      <c r="EX74" s="312"/>
      <c r="EY74" s="312"/>
    </row>
    <row r="75" spans="1:155" s="48" customFormat="1" ht="30" customHeight="1" x14ac:dyDescent="0.2">
      <c r="A75" s="159" t="str">
        <f t="shared" si="21"/>
        <v/>
      </c>
      <c r="B75" s="72"/>
      <c r="C75" s="72"/>
      <c r="D75" s="64"/>
      <c r="E75" s="339"/>
      <c r="F75" s="340"/>
      <c r="G75" s="343"/>
      <c r="H75" s="343"/>
      <c r="I75" s="344"/>
      <c r="J75" s="345"/>
      <c r="K75" s="346"/>
      <c r="L75" s="229"/>
      <c r="M75" s="228"/>
      <c r="N75" s="65"/>
      <c r="O75" s="65"/>
      <c r="P75" s="67"/>
      <c r="Q75" s="62"/>
      <c r="R75" s="68"/>
      <c r="S75" s="63"/>
      <c r="T75" s="63"/>
      <c r="U75" s="337"/>
      <c r="V75" s="63"/>
      <c r="W75" s="123"/>
      <c r="X75" s="69"/>
      <c r="Y75" s="81"/>
      <c r="Z75" s="152"/>
      <c r="AA75" s="146"/>
      <c r="AB75" s="153"/>
      <c r="AC75" s="154"/>
      <c r="AD75" s="152"/>
      <c r="AE75" s="152"/>
      <c r="AF75" s="155"/>
      <c r="AG75" s="156"/>
      <c r="AH75" s="155"/>
      <c r="AI75" s="317" t="str">
        <f t="shared" si="6"/>
        <v/>
      </c>
      <c r="AJ75" s="317" t="str">
        <f t="shared" si="7"/>
        <v/>
      </c>
      <c r="AK75" s="328" t="e">
        <f>IF(AR75=".OS",VLOOKUP($AT75,'Pull-Downs_Zyl'!M:N,2,FALSE),VLOOKUP($AT75,'Pull-Downs_Zyl'!K:L,2,FALSE))</f>
        <v>#N/A</v>
      </c>
      <c r="AL75" s="318" t="str">
        <f t="shared" si="14"/>
        <v/>
      </c>
      <c r="AM75" s="158" t="e">
        <f>VLOOKUP($AT75,'Pull-Downs_Zyl'!$K$5:$O$525,3,FALSE)</f>
        <v>#N/A</v>
      </c>
      <c r="AN75" s="151" t="str">
        <f t="shared" si="0"/>
        <v/>
      </c>
      <c r="AO75" s="151" t="str">
        <f t="shared" si="1"/>
        <v/>
      </c>
      <c r="AP75" s="151" t="str">
        <f t="shared" si="2"/>
        <v/>
      </c>
      <c r="AQ75" s="151" t="str">
        <f t="shared" si="3"/>
        <v/>
      </c>
      <c r="AR75" s="207" t="str">
        <f t="shared" si="8"/>
        <v/>
      </c>
      <c r="AS75" s="157" t="s">
        <v>95</v>
      </c>
      <c r="AT75" s="158" t="str">
        <f>IF(V75="Zubehör/Ersatzteile",VLOOKUP(W75,'Pull-Downs_Zyl'!$K$518:$O$525,3,FALSE),CONCATENATE(AN75,AO75,AP75,AQ75,AR75))</f>
        <v/>
      </c>
      <c r="AW75" s="70" t="str">
        <f t="shared" si="4"/>
        <v/>
      </c>
      <c r="BD75" s="70" t="str">
        <f t="shared" si="5"/>
        <v/>
      </c>
      <c r="BE75" s="48" t="s">
        <v>143</v>
      </c>
      <c r="BF75" s="48">
        <v>8.5</v>
      </c>
      <c r="BG75" s="48" t="s">
        <v>140</v>
      </c>
      <c r="BH75" s="48" t="str">
        <f t="shared" si="17"/>
        <v>44-488,5Edelstahl</v>
      </c>
      <c r="BI75" s="48" t="s">
        <v>240</v>
      </c>
      <c r="BK75" s="70" t="e">
        <f>IF(AND(#REF!="ja",M75=9,E75="PegaSys Office eVAYO"),CONCATENATE(L75,#REF!,M75,F75),IF(AND(#REF!="ja",M75=9,E75="PegaSys Office"),CONCATENATE(L75,#REF!,M75,F75),""))</f>
        <v>#REF!</v>
      </c>
      <c r="CB75" s="312"/>
      <c r="CC75" s="312"/>
      <c r="CD75" s="312"/>
      <c r="CE75" s="312" t="str">
        <f>IF(E75="PegaSys 2.1",Datenquelle_Peg2.1!$A$2,"")</f>
        <v/>
      </c>
      <c r="CF75" s="312" t="str">
        <f t="shared" si="9"/>
        <v/>
      </c>
      <c r="CG75" s="312" t="str">
        <f t="shared" si="10"/>
        <v/>
      </c>
      <c r="CH75" s="312" t="str">
        <f>IF(OR(S75="Rosetten",S75="Ovalrosetten"),Datenquelle_Peg2.1!$E$2,IF(OR(S75="Langschild",S75="Langschild schmal"),Datenquelle_Peg2.1!$E$3,IF(S75="Kurzschild",Datenquelle_Peg2.1!$E$4,IF(S75="Scandinavian Oval",Datenquelle_Peg2.1!$E$6,""))))</f>
        <v/>
      </c>
      <c r="CI75" s="312" t="str">
        <f>IF(T75=182,Datenquelle_Peg2.1!$G$2,IF(T75=192,Datenquelle_Peg2.1!$G$3,IF(T75=282,Datenquelle_Peg2.1!$G$4,IF(T75=292,Datenquelle_Peg2.1!$G$5,IF(T75=1182,Datenquelle_Peg2.1!$G$6,"")))))</f>
        <v/>
      </c>
      <c r="CJ75" s="312" t="str">
        <f>IF(G75="links",Datenquelle_Peg2.1!$I$2,IF(G75="rechts",Datenquelle_Peg2.1!$I$3,""))</f>
        <v/>
      </c>
      <c r="CK75" s="312" t="str">
        <f>IF(M75=7,Datenquelle_Peg2.1!$K$2,IF(M75=8,Datenquelle_Peg2.1!$K$3,IF(M75=8.5,Datenquelle_Peg2.1!$K$4,IF(M75=9,Datenquelle_Peg2.1!$K$5,IF(M75="F9 (FS)",Datenquelle_Peg2.1!$K$6,IF(M75=10,Datenquelle_Peg2.1!$K$7,""))))))</f>
        <v/>
      </c>
      <c r="CL75" s="312" t="str">
        <f>IF(L75="37-46 mm",Datenquelle_Peg2.1!$M$2,IF(L75="47-56 mm",Datenquelle_Peg2.1!$M$3,IF(L75="57-66 mm",Datenquelle_Peg2.1!$M$4,IF(L75="67-76 mm",Datenquelle_Peg2.1!$M$5,IF(L75="77-86 mm",Datenquelle_Peg2.1!$M$6,IF(L75="87-96 mm",Datenquelle_Peg2.1!$M$7,IF(L75="97-106 mm",Datenquelle_Peg2.1!$M$8,IF(L75="107-116 mm",Datenquelle_Peg2.1!$M$9,IF(L75="117-126 mm",Datenquelle_Peg2.1!$M$10,IF(L75="127-136 mm",Datenquelle_Peg2.1!$M$11,IF(L75="137-146 mm",Datenquelle_Peg2.1!$M$12,IF(L75="147-156 mm",Datenquelle_Peg2.1!$M$13,IF(L75="156-160 mm",Datenquelle_Peg2.1!$M$14,"")))))))))))))</f>
        <v/>
      </c>
      <c r="CM75" s="312" t="str">
        <f>IF(N75="Profilzyl. PZ",Datenquelle_Peg2.1!$O$3,IF(N75="Blind",Datenquelle_Peg2.1!$O$2,IF(N75="Zylinderabdeckung",Datenquelle_Peg2.1!$O$4,IF(N75="Scandinavian Oval",Datenquelle_Peg2.1!$O$5,""))))</f>
        <v/>
      </c>
      <c r="CN75" s="312" t="str">
        <f>IF(P75="PZ 70",Datenquelle_Peg2.1!$Q$3,IF(P75="PZ 72",Datenquelle_Peg2.1!$Q$4,IF(P75="PZ 78",Datenquelle_Peg2.1!$Q$5,IF(P75="PZ 85",Datenquelle_Peg2.1!$Q$6,IF(P75="PZ 88",Datenquelle_Peg2.1!$Q$7,IF(P75="PZ 92",Datenquelle_Peg2.1!$Q$8,IF(P75="00",Datenquelle_Peg2.1!$Q$2,IF(P75="SO 105",Datenquelle_Peg2.1!$Q$9,""))))))))</f>
        <v/>
      </c>
      <c r="CO75" s="312" t="str">
        <f>IF(O75="Profilzyl. PZ",Datenquelle_Peg2.1!$S$3,IF(O75="Blind",Datenquelle_Peg2.1!$S$2,IF(O75="Scandinavian Oval",Datenquelle_Peg2.1!$S$4,"")))</f>
        <v/>
      </c>
      <c r="CP75" s="312" t="str">
        <f t="shared" si="15"/>
        <v/>
      </c>
      <c r="CQ75" s="312" t="str">
        <f>IF(AND(Q75="außen",R75="einrastend"),Datenquelle_Peg2.1!$W$3,IF(AND(Q75="außen",R75="verschraubt"),Datenquelle_Peg2.1!$W$2,""))</f>
        <v/>
      </c>
      <c r="CR75" s="312" t="str">
        <f t="shared" si="11"/>
        <v/>
      </c>
      <c r="CS75" s="312" t="str">
        <f t="shared" si="12"/>
        <v/>
      </c>
      <c r="CT75" s="312" t="str">
        <f t="shared" si="13"/>
        <v/>
      </c>
      <c r="CU75" s="312"/>
      <c r="CV75" s="312"/>
      <c r="CW75" s="312"/>
      <c r="CX75" s="312"/>
      <c r="CY75" s="312"/>
      <c r="CZ75" s="312"/>
      <c r="DA75" s="312"/>
      <c r="DB75" s="312"/>
      <c r="DC75" s="312"/>
      <c r="DD75" s="312"/>
      <c r="DE75" s="312"/>
      <c r="DF75" s="312"/>
      <c r="DG75" s="312"/>
      <c r="DH75" s="312"/>
      <c r="DI75" s="312"/>
      <c r="DJ75" s="312"/>
      <c r="DK75" s="312"/>
      <c r="DL75" s="312"/>
      <c r="DM75" s="312"/>
      <c r="DN75" s="312"/>
      <c r="DO75" s="312"/>
      <c r="DP75" s="312"/>
      <c r="DQ75" s="312"/>
      <c r="DR75" s="312"/>
      <c r="DS75" s="312"/>
      <c r="DT75" s="312"/>
      <c r="DU75" s="312"/>
      <c r="DV75" s="312"/>
      <c r="DW75" s="312"/>
      <c r="DX75" s="312"/>
      <c r="DY75" s="312"/>
      <c r="DZ75" s="312"/>
      <c r="EA75" s="312"/>
      <c r="EB75" s="312"/>
      <c r="EC75" s="312"/>
      <c r="ED75" s="312"/>
      <c r="EE75" s="312"/>
      <c r="EF75" s="312"/>
      <c r="EG75" s="312"/>
      <c r="EH75" s="312"/>
      <c r="EI75" s="312"/>
      <c r="EJ75" s="312"/>
      <c r="EK75" s="312"/>
      <c r="EL75" s="312"/>
      <c r="EM75" s="312"/>
      <c r="EN75" s="312"/>
      <c r="EO75" s="312"/>
      <c r="EP75" s="312"/>
      <c r="EQ75" s="312"/>
      <c r="ER75" s="312"/>
      <c r="ES75" s="312"/>
      <c r="ET75" s="312"/>
      <c r="EU75" s="312"/>
      <c r="EV75" s="312"/>
      <c r="EW75" s="312"/>
      <c r="EX75" s="312"/>
      <c r="EY75" s="312"/>
    </row>
    <row r="76" spans="1:155" s="48" customFormat="1" ht="30" customHeight="1" x14ac:dyDescent="0.2">
      <c r="A76" s="159" t="str">
        <f t="shared" si="21"/>
        <v/>
      </c>
      <c r="B76" s="72"/>
      <c r="C76" s="72"/>
      <c r="D76" s="73"/>
      <c r="E76" s="339"/>
      <c r="F76" s="340"/>
      <c r="G76" s="343"/>
      <c r="H76" s="343"/>
      <c r="I76" s="344"/>
      <c r="J76" s="345"/>
      <c r="K76" s="346"/>
      <c r="L76" s="229"/>
      <c r="M76" s="228"/>
      <c r="N76" s="65"/>
      <c r="O76" s="65"/>
      <c r="P76" s="67"/>
      <c r="Q76" s="62"/>
      <c r="R76" s="68"/>
      <c r="S76" s="63"/>
      <c r="T76" s="63"/>
      <c r="U76" s="337"/>
      <c r="V76" s="63"/>
      <c r="W76" s="123"/>
      <c r="X76" s="69"/>
      <c r="Y76" s="81"/>
      <c r="Z76" s="152"/>
      <c r="AA76" s="146"/>
      <c r="AB76" s="153"/>
      <c r="AC76" s="154"/>
      <c r="AD76" s="152"/>
      <c r="AE76" s="152"/>
      <c r="AF76" s="155"/>
      <c r="AG76" s="156"/>
      <c r="AH76" s="155"/>
      <c r="AI76" s="317" t="str">
        <f t="shared" si="6"/>
        <v/>
      </c>
      <c r="AJ76" s="317" t="str">
        <f t="shared" si="7"/>
        <v/>
      </c>
      <c r="AK76" s="328" t="e">
        <f>IF(AR76=".OS",VLOOKUP($AT76,'Pull-Downs_Zyl'!M:N,2,FALSE),VLOOKUP($AT76,'Pull-Downs_Zyl'!K:L,2,FALSE))</f>
        <v>#N/A</v>
      </c>
      <c r="AL76" s="318" t="str">
        <f t="shared" si="14"/>
        <v/>
      </c>
      <c r="AM76" s="158" t="e">
        <f>VLOOKUP($AT76,'Pull-Downs_Zyl'!$K$5:$O$525,3,FALSE)</f>
        <v>#N/A</v>
      </c>
      <c r="AN76" s="151" t="str">
        <f t="shared" ref="AN76:AN139" si="22">IF(E76="E-Zylinder","NC.PG.Z4.","")</f>
        <v/>
      </c>
      <c r="AO76" s="151" t="str">
        <f t="shared" ref="AO76:AO139" si="23">IF(E76="E-Zylinder",CONCATENATE(X76,"."),"")</f>
        <v/>
      </c>
      <c r="AP76" s="151" t="str">
        <f t="shared" ref="AP76:AP139" si="24">IF(E76="E-Zylinder",IF(OR($E$8="Mifare",$E$8="TeachInMifare",$E$8="Mifare OSS"),"MP.",IF(OR($E$8="Legic",$E$8="TeachInLegic",$E$8="Legic OSS"),"LG.","bitte Technologie wählen")),"")</f>
        <v/>
      </c>
      <c r="AQ76" s="151" t="str">
        <f t="shared" ref="AQ76:AQ139" si="25">IF(E76="E-Zylinder",IF(AND($V76="Comfort-Knaufzylinder",$W76="Innenbereich"),"CO",IF(AND($V76="Comfort-Knaufzylinder",$W76="Außenbereich"),"CO.WP",IF(AND($V76="Halbzylinder",$W76="Innenbereich"),"HZ",IF(AND($V76="Halbzylinder",$W76="Außenbereich"),"HZ.MR.WP",IF($V76="Antipanik-Knaufzylinder","AP2.FD.WP","Eingabe vervollständigen"))))),"")</f>
        <v/>
      </c>
      <c r="AR76" s="207" t="str">
        <f t="shared" si="8"/>
        <v/>
      </c>
      <c r="AS76" s="157" t="s">
        <v>95</v>
      </c>
      <c r="AT76" s="158" t="str">
        <f>IF(V76="Zubehör/Ersatzteile",VLOOKUP(W76,'Pull-Downs_Zyl'!$K$518:$O$525,3,FALSE),CONCATENATE(AN76,AO76,AP76,AQ76,AR76))</f>
        <v/>
      </c>
      <c r="AW76" s="70" t="str">
        <f t="shared" ref="AW76:AW139" si="26">CONCATENATE(G76,M76)</f>
        <v/>
      </c>
      <c r="BD76" s="70" t="str">
        <f t="shared" ref="BD76:BD139" si="27">IF(OR(E76="PegaSys Office",E76="PegaSys Office eVayo"),CONCATENATE(L76,M76,F76),"")</f>
        <v/>
      </c>
      <c r="BE76" s="48" t="s">
        <v>143</v>
      </c>
      <c r="BF76" s="48">
        <v>9</v>
      </c>
      <c r="BG76" s="48" t="s">
        <v>140</v>
      </c>
      <c r="BH76" s="48" t="str">
        <f t="shared" si="17"/>
        <v>44-489Edelstahl</v>
      </c>
      <c r="BI76" s="48" t="s">
        <v>241</v>
      </c>
      <c r="BK76" s="70" t="e">
        <f>IF(AND(#REF!="ja",M76=9,E76="PegaSys Office eVAYO"),CONCATENATE(L76,#REF!,M76,F76),IF(AND(#REF!="ja",M76=9,E76="PegaSys Office"),CONCATENATE(L76,#REF!,M76,F76),""))</f>
        <v>#REF!</v>
      </c>
      <c r="CB76" s="312"/>
      <c r="CC76" s="312"/>
      <c r="CD76" s="312"/>
      <c r="CE76" s="312" t="str">
        <f>IF(E76="PegaSys 2.1",Datenquelle_Peg2.1!$A$2,"")</f>
        <v/>
      </c>
      <c r="CF76" s="312" t="str">
        <f t="shared" si="9"/>
        <v/>
      </c>
      <c r="CG76" s="312" t="str">
        <f t="shared" si="10"/>
        <v/>
      </c>
      <c r="CH76" s="312" t="str">
        <f>IF(OR(S76="Rosetten",S76="Ovalrosetten"),Datenquelle_Peg2.1!$E$2,IF(OR(S76="Langschild",S76="Langschild schmal"),Datenquelle_Peg2.1!$E$3,IF(S76="Kurzschild",Datenquelle_Peg2.1!$E$4,IF(S76="Scandinavian Oval",Datenquelle_Peg2.1!$E$6,""))))</f>
        <v/>
      </c>
      <c r="CI76" s="312" t="str">
        <f>IF(T76=182,Datenquelle_Peg2.1!$G$2,IF(T76=192,Datenquelle_Peg2.1!$G$3,IF(T76=282,Datenquelle_Peg2.1!$G$4,IF(T76=292,Datenquelle_Peg2.1!$G$5,IF(T76=1182,Datenquelle_Peg2.1!$G$6,"")))))</f>
        <v/>
      </c>
      <c r="CJ76" s="312" t="str">
        <f>IF(G76="links",Datenquelle_Peg2.1!$I$2,IF(G76="rechts",Datenquelle_Peg2.1!$I$3,""))</f>
        <v/>
      </c>
      <c r="CK76" s="312" t="str">
        <f>IF(M76=7,Datenquelle_Peg2.1!$K$2,IF(M76=8,Datenquelle_Peg2.1!$K$3,IF(M76=8.5,Datenquelle_Peg2.1!$K$4,IF(M76=9,Datenquelle_Peg2.1!$K$5,IF(M76="F9 (FS)",Datenquelle_Peg2.1!$K$6,IF(M76=10,Datenquelle_Peg2.1!$K$7,""))))))</f>
        <v/>
      </c>
      <c r="CL76" s="312" t="str">
        <f>IF(L76="37-46 mm",Datenquelle_Peg2.1!$M$2,IF(L76="47-56 mm",Datenquelle_Peg2.1!$M$3,IF(L76="57-66 mm",Datenquelle_Peg2.1!$M$4,IF(L76="67-76 mm",Datenquelle_Peg2.1!$M$5,IF(L76="77-86 mm",Datenquelle_Peg2.1!$M$6,IF(L76="87-96 mm",Datenquelle_Peg2.1!$M$7,IF(L76="97-106 mm",Datenquelle_Peg2.1!$M$8,IF(L76="107-116 mm",Datenquelle_Peg2.1!$M$9,IF(L76="117-126 mm",Datenquelle_Peg2.1!$M$10,IF(L76="127-136 mm",Datenquelle_Peg2.1!$M$11,IF(L76="137-146 mm",Datenquelle_Peg2.1!$M$12,IF(L76="147-156 mm",Datenquelle_Peg2.1!$M$13,IF(L76="156-160 mm",Datenquelle_Peg2.1!$M$14,"")))))))))))))</f>
        <v/>
      </c>
      <c r="CM76" s="312" t="str">
        <f>IF(N76="Profilzyl. PZ",Datenquelle_Peg2.1!$O$3,IF(N76="Blind",Datenquelle_Peg2.1!$O$2,IF(N76="Zylinderabdeckung",Datenquelle_Peg2.1!$O$4,IF(N76="Scandinavian Oval",Datenquelle_Peg2.1!$O$5,""))))</f>
        <v/>
      </c>
      <c r="CN76" s="312" t="str">
        <f>IF(P76="PZ 70",Datenquelle_Peg2.1!$Q$3,IF(P76="PZ 72",Datenquelle_Peg2.1!$Q$4,IF(P76="PZ 78",Datenquelle_Peg2.1!$Q$5,IF(P76="PZ 85",Datenquelle_Peg2.1!$Q$6,IF(P76="PZ 88",Datenquelle_Peg2.1!$Q$7,IF(P76="PZ 92",Datenquelle_Peg2.1!$Q$8,IF(P76="00",Datenquelle_Peg2.1!$Q$2,IF(P76="SO 105",Datenquelle_Peg2.1!$Q$9,""))))))))</f>
        <v/>
      </c>
      <c r="CO76" s="312" t="str">
        <f>IF(O76="Profilzyl. PZ",Datenquelle_Peg2.1!$S$3,IF(O76="Blind",Datenquelle_Peg2.1!$S$2,IF(O76="Scandinavian Oval",Datenquelle_Peg2.1!$S$4,"")))</f>
        <v/>
      </c>
      <c r="CP76" s="312" t="str">
        <f t="shared" si="15"/>
        <v/>
      </c>
      <c r="CQ76" s="312" t="str">
        <f>IF(AND(Q76="außen",R76="einrastend"),Datenquelle_Peg2.1!$W$3,IF(AND(Q76="außen",R76="verschraubt"),Datenquelle_Peg2.1!$W$2,""))</f>
        <v/>
      </c>
      <c r="CR76" s="312" t="str">
        <f t="shared" si="11"/>
        <v/>
      </c>
      <c r="CS76" s="312" t="str">
        <f t="shared" si="12"/>
        <v/>
      </c>
      <c r="CT76" s="312" t="str">
        <f t="shared" si="13"/>
        <v/>
      </c>
      <c r="CU76" s="312"/>
      <c r="CV76" s="312"/>
      <c r="CW76" s="312"/>
      <c r="CX76" s="312"/>
      <c r="CY76" s="312"/>
      <c r="CZ76" s="312"/>
      <c r="DA76" s="312"/>
      <c r="DB76" s="312"/>
      <c r="DC76" s="312"/>
      <c r="DD76" s="312"/>
      <c r="DE76" s="312"/>
      <c r="DF76" s="312"/>
      <c r="DG76" s="312"/>
      <c r="DH76" s="312"/>
      <c r="DI76" s="312"/>
      <c r="DJ76" s="312"/>
      <c r="DK76" s="312"/>
      <c r="DL76" s="312"/>
      <c r="DM76" s="312"/>
      <c r="DN76" s="312"/>
      <c r="DO76" s="312"/>
      <c r="DP76" s="312"/>
      <c r="DQ76" s="312"/>
      <c r="DR76" s="312"/>
      <c r="DS76" s="312"/>
      <c r="DT76" s="312"/>
      <c r="DU76" s="312"/>
      <c r="DV76" s="312"/>
      <c r="DW76" s="312"/>
      <c r="DX76" s="312"/>
      <c r="DY76" s="312"/>
      <c r="DZ76" s="312"/>
      <c r="EA76" s="312"/>
      <c r="EB76" s="312"/>
      <c r="EC76" s="312"/>
      <c r="ED76" s="312"/>
      <c r="EE76" s="312"/>
      <c r="EF76" s="312"/>
      <c r="EG76" s="312"/>
      <c r="EH76" s="312"/>
      <c r="EI76" s="312"/>
      <c r="EJ76" s="312"/>
      <c r="EK76" s="312"/>
      <c r="EL76" s="312"/>
      <c r="EM76" s="312"/>
      <c r="EN76" s="312"/>
      <c r="EO76" s="312"/>
      <c r="EP76" s="312"/>
      <c r="EQ76" s="312"/>
      <c r="ER76" s="312"/>
      <c r="ES76" s="312"/>
      <c r="ET76" s="312"/>
      <c r="EU76" s="312"/>
      <c r="EV76" s="312"/>
      <c r="EW76" s="312"/>
      <c r="EX76" s="312"/>
      <c r="EY76" s="312"/>
    </row>
    <row r="77" spans="1:155" s="48" customFormat="1" ht="30" customHeight="1" x14ac:dyDescent="0.2">
      <c r="A77" s="159" t="str">
        <f t="shared" si="21"/>
        <v/>
      </c>
      <c r="B77" s="72"/>
      <c r="C77" s="72"/>
      <c r="D77" s="64"/>
      <c r="E77" s="339"/>
      <c r="F77" s="340"/>
      <c r="G77" s="343"/>
      <c r="H77" s="343"/>
      <c r="I77" s="344"/>
      <c r="J77" s="345"/>
      <c r="K77" s="346"/>
      <c r="L77" s="229"/>
      <c r="M77" s="228"/>
      <c r="N77" s="65"/>
      <c r="O77" s="65"/>
      <c r="P77" s="67"/>
      <c r="Q77" s="62"/>
      <c r="R77" s="68"/>
      <c r="S77" s="63"/>
      <c r="T77" s="63"/>
      <c r="U77" s="337"/>
      <c r="V77" s="63"/>
      <c r="W77" s="123"/>
      <c r="X77" s="69"/>
      <c r="Y77" s="81"/>
      <c r="Z77" s="152"/>
      <c r="AA77" s="146"/>
      <c r="AB77" s="153"/>
      <c r="AC77" s="154"/>
      <c r="AD77" s="152"/>
      <c r="AE77" s="152"/>
      <c r="AF77" s="155"/>
      <c r="AG77" s="156"/>
      <c r="AH77" s="155"/>
      <c r="AI77" s="317" t="str">
        <f t="shared" ref="AI77:AI140" si="28">CT77</f>
        <v/>
      </c>
      <c r="AJ77" s="317" t="str">
        <f t="shared" ref="AJ77:AJ140" si="29">CR77</f>
        <v/>
      </c>
      <c r="AK77" s="328" t="e">
        <f>IF(AR77=".OS",VLOOKUP($AT77,'Pull-Downs_Zyl'!M:N,2,FALSE),VLOOKUP($AT77,'Pull-Downs_Zyl'!K:L,2,FALSE))</f>
        <v>#N/A</v>
      </c>
      <c r="AL77" s="318" t="str">
        <f t="shared" si="14"/>
        <v/>
      </c>
      <c r="AM77" s="158" t="e">
        <f>VLOOKUP($AT77,'Pull-Downs_Zyl'!$K$5:$O$525,3,FALSE)</f>
        <v>#N/A</v>
      </c>
      <c r="AN77" s="151" t="str">
        <f t="shared" si="22"/>
        <v/>
      </c>
      <c r="AO77" s="151" t="str">
        <f t="shared" si="23"/>
        <v/>
      </c>
      <c r="AP77" s="151" t="str">
        <f t="shared" si="24"/>
        <v/>
      </c>
      <c r="AQ77" s="151" t="str">
        <f t="shared" si="25"/>
        <v/>
      </c>
      <c r="AR77" s="207" t="str">
        <f t="shared" ref="AR77:AR140" si="30">IF(AND(E77="E-Zylinder",RIGHT($E$8,3)="OSS"),".OS","")</f>
        <v/>
      </c>
      <c r="AS77" s="157" t="s">
        <v>95</v>
      </c>
      <c r="AT77" s="158" t="str">
        <f>IF(V77="Zubehör/Ersatzteile",VLOOKUP(W77,'Pull-Downs_Zyl'!$K$518:$O$525,3,FALSE),CONCATENATE(AN77,AO77,AP77,AQ77,AR77))</f>
        <v/>
      </c>
      <c r="AW77" s="70" t="str">
        <f t="shared" si="26"/>
        <v/>
      </c>
      <c r="BD77" s="70" t="str">
        <f t="shared" si="27"/>
        <v/>
      </c>
      <c r="BE77" s="48" t="s">
        <v>143</v>
      </c>
      <c r="BF77" s="48">
        <v>10</v>
      </c>
      <c r="BG77" s="48" t="s">
        <v>140</v>
      </c>
      <c r="BH77" s="48" t="str">
        <f t="shared" si="17"/>
        <v>44-4810Edelstahl</v>
      </c>
      <c r="BI77" s="48" t="s">
        <v>242</v>
      </c>
      <c r="BK77" s="70" t="e">
        <f>IF(AND(#REF!="ja",M77=9,E77="PegaSys Office eVAYO"),CONCATENATE(L77,#REF!,M77,F77),IF(AND(#REF!="ja",M77=9,E77="PegaSys Office"),CONCATENATE(L77,#REF!,M77,F77),""))</f>
        <v>#REF!</v>
      </c>
      <c r="CB77" s="312"/>
      <c r="CC77" s="312"/>
      <c r="CD77" s="312"/>
      <c r="CE77" s="312" t="str">
        <f>IF(E77="PegaSys 2.1",Datenquelle_Peg2.1!$A$2,"")</f>
        <v/>
      </c>
      <c r="CF77" s="312" t="str">
        <f t="shared" ref="CF77:CF140" si="31">IF(I77="B 2.1 breit","Br",IF(I77="S 2.1 schmal","Sc",IF(I77="B 2.1 Back to Back","BB",IF(I77="S 2.1 Back to Back","SB",""))))</f>
        <v/>
      </c>
      <c r="CG77" s="312" t="str">
        <f t="shared" ref="CG77:CG140" si="32">IF($E$8="MIFARE","Mi",IF($E$8="LEGIC","Lg",IF($E$8="MIFARE OSS","MO",IF($E$8="LEGIC OSS","LO",""))))</f>
        <v/>
      </c>
      <c r="CH77" s="312" t="str">
        <f>IF(OR(S77="Rosetten",S77="Ovalrosetten"),Datenquelle_Peg2.1!$E$2,IF(OR(S77="Langschild",S77="Langschild schmal"),Datenquelle_Peg2.1!$E$3,IF(S77="Kurzschild",Datenquelle_Peg2.1!$E$4,IF(S77="Scandinavian Oval",Datenquelle_Peg2.1!$E$6,""))))</f>
        <v/>
      </c>
      <c r="CI77" s="312" t="str">
        <f>IF(T77=182,Datenquelle_Peg2.1!$G$2,IF(T77=192,Datenquelle_Peg2.1!$G$3,IF(T77=282,Datenquelle_Peg2.1!$G$4,IF(T77=292,Datenquelle_Peg2.1!$G$5,IF(T77=1182,Datenquelle_Peg2.1!$G$6,"")))))</f>
        <v/>
      </c>
      <c r="CJ77" s="312" t="str">
        <f>IF(G77="links",Datenquelle_Peg2.1!$I$2,IF(G77="rechts",Datenquelle_Peg2.1!$I$3,""))</f>
        <v/>
      </c>
      <c r="CK77" s="312" t="str">
        <f>IF(M77=7,Datenquelle_Peg2.1!$K$2,IF(M77=8,Datenquelle_Peg2.1!$K$3,IF(M77=8.5,Datenquelle_Peg2.1!$K$4,IF(M77=9,Datenquelle_Peg2.1!$K$5,IF(M77="F9 (FS)",Datenquelle_Peg2.1!$K$6,IF(M77=10,Datenquelle_Peg2.1!$K$7,""))))))</f>
        <v/>
      </c>
      <c r="CL77" s="312" t="str">
        <f>IF(L77="37-46 mm",Datenquelle_Peg2.1!$M$2,IF(L77="47-56 mm",Datenquelle_Peg2.1!$M$3,IF(L77="57-66 mm",Datenquelle_Peg2.1!$M$4,IF(L77="67-76 mm",Datenquelle_Peg2.1!$M$5,IF(L77="77-86 mm",Datenquelle_Peg2.1!$M$6,IF(L77="87-96 mm",Datenquelle_Peg2.1!$M$7,IF(L77="97-106 mm",Datenquelle_Peg2.1!$M$8,IF(L77="107-116 mm",Datenquelle_Peg2.1!$M$9,IF(L77="117-126 mm",Datenquelle_Peg2.1!$M$10,IF(L77="127-136 mm",Datenquelle_Peg2.1!$M$11,IF(L77="137-146 mm",Datenquelle_Peg2.1!$M$12,IF(L77="147-156 mm",Datenquelle_Peg2.1!$M$13,IF(L77="156-160 mm",Datenquelle_Peg2.1!$M$14,"")))))))))))))</f>
        <v/>
      </c>
      <c r="CM77" s="312" t="str">
        <f>IF(N77="Profilzyl. PZ",Datenquelle_Peg2.1!$O$3,IF(N77="Blind",Datenquelle_Peg2.1!$O$2,IF(N77="Zylinderabdeckung",Datenquelle_Peg2.1!$O$4,IF(N77="Scandinavian Oval",Datenquelle_Peg2.1!$O$5,""))))</f>
        <v/>
      </c>
      <c r="CN77" s="312" t="str">
        <f>IF(P77="PZ 70",Datenquelle_Peg2.1!$Q$3,IF(P77="PZ 72",Datenquelle_Peg2.1!$Q$4,IF(P77="PZ 78",Datenquelle_Peg2.1!$Q$5,IF(P77="PZ 85",Datenquelle_Peg2.1!$Q$6,IF(P77="PZ 88",Datenquelle_Peg2.1!$Q$7,IF(P77="PZ 92",Datenquelle_Peg2.1!$Q$8,IF(P77="00",Datenquelle_Peg2.1!$Q$2,IF(P77="SO 105",Datenquelle_Peg2.1!$Q$9,""))))))))</f>
        <v/>
      </c>
      <c r="CO77" s="312" t="str">
        <f>IF(O77="Profilzyl. PZ",Datenquelle_Peg2.1!$S$3,IF(O77="Blind",Datenquelle_Peg2.1!$S$2,IF(O77="Scandinavian Oval",Datenquelle_Peg2.1!$S$4,"")))</f>
        <v/>
      </c>
      <c r="CP77" s="312" t="str">
        <f t="shared" si="15"/>
        <v/>
      </c>
      <c r="CQ77" s="312" t="str">
        <f>IF(AND(Q77="außen",R77="einrastend"),Datenquelle_Peg2.1!$W$3,IF(AND(Q77="außen",R77="verschraubt"),Datenquelle_Peg2.1!$W$2,""))</f>
        <v/>
      </c>
      <c r="CR77" s="312" t="str">
        <f t="shared" ref="CR77:CR140" si="33">IF(CE77="NC.PG.ET",CONCATENATE(CE77,".",CF77,CG77,".",CH77,".",CI77,".",CJ77,".",CK77,".",CL77,".",CM77,".",CN77,".",CO77,".",CP77,CQ77,),"")</f>
        <v/>
      </c>
      <c r="CS77" s="312" t="str">
        <f t="shared" ref="CS77:CS140" si="34">MID(CR77,10,4)</f>
        <v/>
      </c>
      <c r="CT77" s="312" t="str">
        <f t="shared" ref="CT77:CT140" si="35">IF(OR(CS77="BrMi",CS77="ScMi"),"3050001000",IF(OR(CS77="BrMO",CS77="ScMO"),"3050001002",IF(OR(CS77="BrLg",CS77="ScLg"),"3050002001",IF(OR(CS77="BrLO",CS77="ScLO"),"3050002020",IF(CS77="BBMi","3050001300",IF(CS77="BBMO","3050001310",IF(CS77="BBLg","3050001510",IF(CS77="BBLO","3050001520",IF(CS77="SBMi","3050001200",IF(CS77="SBMO","3050001210",IF(CS77="SBLg","3050001410",IF(CS77="SBLO","3050001420",""))))))))))))</f>
        <v/>
      </c>
      <c r="CU77" s="312"/>
      <c r="CV77" s="312"/>
      <c r="CW77" s="312"/>
      <c r="CX77" s="312"/>
      <c r="CY77" s="312"/>
      <c r="CZ77" s="312"/>
      <c r="DA77" s="312"/>
      <c r="DB77" s="312"/>
      <c r="DC77" s="312"/>
      <c r="DD77" s="312"/>
      <c r="DE77" s="312"/>
      <c r="DF77" s="312"/>
      <c r="DG77" s="312"/>
      <c r="DH77" s="312"/>
      <c r="DI77" s="312"/>
      <c r="DJ77" s="312"/>
      <c r="DK77" s="312"/>
      <c r="DL77" s="312"/>
      <c r="DM77" s="312"/>
      <c r="DN77" s="312"/>
      <c r="DO77" s="312"/>
      <c r="DP77" s="312"/>
      <c r="DQ77" s="312"/>
      <c r="DR77" s="312"/>
      <c r="DS77" s="312"/>
      <c r="DT77" s="312"/>
      <c r="DU77" s="312"/>
      <c r="DV77" s="312"/>
      <c r="DW77" s="312"/>
      <c r="DX77" s="312"/>
      <c r="DY77" s="312"/>
      <c r="DZ77" s="312"/>
      <c r="EA77" s="312"/>
      <c r="EB77" s="312"/>
      <c r="EC77" s="312"/>
      <c r="ED77" s="312"/>
      <c r="EE77" s="312"/>
      <c r="EF77" s="312"/>
      <c r="EG77" s="312"/>
      <c r="EH77" s="312"/>
      <c r="EI77" s="312"/>
      <c r="EJ77" s="312"/>
      <c r="EK77" s="312"/>
      <c r="EL77" s="312"/>
      <c r="EM77" s="312"/>
      <c r="EN77" s="312"/>
      <c r="EO77" s="312"/>
      <c r="EP77" s="312"/>
      <c r="EQ77" s="312"/>
      <c r="ER77" s="312"/>
      <c r="ES77" s="312"/>
      <c r="ET77" s="312"/>
      <c r="EU77" s="312"/>
      <c r="EV77" s="312"/>
      <c r="EW77" s="312"/>
      <c r="EX77" s="312"/>
      <c r="EY77" s="312"/>
    </row>
    <row r="78" spans="1:155" s="48" customFormat="1" ht="30" customHeight="1" x14ac:dyDescent="0.2">
      <c r="A78" s="159" t="str">
        <f t="shared" si="21"/>
        <v/>
      </c>
      <c r="B78" s="72"/>
      <c r="C78" s="72"/>
      <c r="D78" s="73"/>
      <c r="E78" s="339"/>
      <c r="F78" s="340"/>
      <c r="G78" s="343"/>
      <c r="H78" s="343"/>
      <c r="I78" s="344"/>
      <c r="J78" s="345"/>
      <c r="K78" s="346"/>
      <c r="L78" s="229"/>
      <c r="M78" s="228"/>
      <c r="N78" s="65"/>
      <c r="O78" s="65"/>
      <c r="P78" s="67"/>
      <c r="Q78" s="62"/>
      <c r="R78" s="68"/>
      <c r="S78" s="63"/>
      <c r="T78" s="63"/>
      <c r="U78" s="337"/>
      <c r="V78" s="63"/>
      <c r="W78" s="123"/>
      <c r="X78" s="69"/>
      <c r="Y78" s="81"/>
      <c r="Z78" s="152"/>
      <c r="AA78" s="146"/>
      <c r="AB78" s="153"/>
      <c r="AC78" s="154"/>
      <c r="AD78" s="152"/>
      <c r="AE78" s="152"/>
      <c r="AF78" s="155"/>
      <c r="AG78" s="156"/>
      <c r="AH78" s="155"/>
      <c r="AI78" s="317" t="str">
        <f t="shared" si="28"/>
        <v/>
      </c>
      <c r="AJ78" s="317" t="str">
        <f t="shared" si="29"/>
        <v/>
      </c>
      <c r="AK78" s="328" t="e">
        <f>IF(AR78=".OS",VLOOKUP($AT78,'Pull-Downs_Zyl'!M:N,2,FALSE),VLOOKUP($AT78,'Pull-Downs_Zyl'!K:L,2,FALSE))</f>
        <v>#N/A</v>
      </c>
      <c r="AL78" s="318" t="str">
        <f t="shared" ref="AL78:AL141" si="36">AT78</f>
        <v/>
      </c>
      <c r="AM78" s="158" t="e">
        <f>VLOOKUP($AT78,'Pull-Downs_Zyl'!$K$5:$O$525,3,FALSE)</f>
        <v>#N/A</v>
      </c>
      <c r="AN78" s="151" t="str">
        <f t="shared" si="22"/>
        <v/>
      </c>
      <c r="AO78" s="151" t="str">
        <f t="shared" si="23"/>
        <v/>
      </c>
      <c r="AP78" s="151" t="str">
        <f t="shared" si="24"/>
        <v/>
      </c>
      <c r="AQ78" s="151" t="str">
        <f t="shared" si="25"/>
        <v/>
      </c>
      <c r="AR78" s="207" t="str">
        <f t="shared" si="30"/>
        <v/>
      </c>
      <c r="AS78" s="157" t="s">
        <v>95</v>
      </c>
      <c r="AT78" s="158" t="str">
        <f>IF(V78="Zubehör/Ersatzteile",VLOOKUP(W78,'Pull-Downs_Zyl'!$K$518:$O$525,3,FALSE),CONCATENATE(AN78,AO78,AP78,AQ78,AR78))</f>
        <v/>
      </c>
      <c r="AW78" s="70" t="str">
        <f t="shared" si="26"/>
        <v/>
      </c>
      <c r="BD78" s="70" t="str">
        <f t="shared" si="27"/>
        <v/>
      </c>
      <c r="BE78" s="48" t="s">
        <v>147</v>
      </c>
      <c r="BF78" s="48">
        <v>7</v>
      </c>
      <c r="BG78" s="48" t="s">
        <v>140</v>
      </c>
      <c r="BH78" s="48" t="str">
        <f t="shared" si="17"/>
        <v>49-537Edelstahl</v>
      </c>
      <c r="BI78" s="48" t="s">
        <v>243</v>
      </c>
      <c r="BK78" s="70" t="e">
        <f>IF(AND(#REF!="ja",M78=9,E78="PegaSys Office eVAYO"),CONCATENATE(L78,#REF!,M78,F78),IF(AND(#REF!="ja",M78=9,E78="PegaSys Office"),CONCATENATE(L78,#REF!,M78,F78),""))</f>
        <v>#REF!</v>
      </c>
      <c r="CB78" s="312"/>
      <c r="CC78" s="312"/>
      <c r="CD78" s="312"/>
      <c r="CE78" s="312" t="str">
        <f>IF(E78="PegaSys 2.1",Datenquelle_Peg2.1!$A$2,"")</f>
        <v/>
      </c>
      <c r="CF78" s="312" t="str">
        <f t="shared" si="31"/>
        <v/>
      </c>
      <c r="CG78" s="312" t="str">
        <f t="shared" si="32"/>
        <v/>
      </c>
      <c r="CH78" s="312" t="str">
        <f>IF(OR(S78="Rosetten",S78="Ovalrosetten"),Datenquelle_Peg2.1!$E$2,IF(OR(S78="Langschild",S78="Langschild schmal"),Datenquelle_Peg2.1!$E$3,IF(S78="Kurzschild",Datenquelle_Peg2.1!$E$4,IF(S78="Scandinavian Oval",Datenquelle_Peg2.1!$E$6,""))))</f>
        <v/>
      </c>
      <c r="CI78" s="312" t="str">
        <f>IF(T78=182,Datenquelle_Peg2.1!$G$2,IF(T78=192,Datenquelle_Peg2.1!$G$3,IF(T78=282,Datenquelle_Peg2.1!$G$4,IF(T78=292,Datenquelle_Peg2.1!$G$5,IF(T78=1182,Datenquelle_Peg2.1!$G$6,"")))))</f>
        <v/>
      </c>
      <c r="CJ78" s="312" t="str">
        <f>IF(G78="links",Datenquelle_Peg2.1!$I$2,IF(G78="rechts",Datenquelle_Peg2.1!$I$3,""))</f>
        <v/>
      </c>
      <c r="CK78" s="312" t="str">
        <f>IF(M78=7,Datenquelle_Peg2.1!$K$2,IF(M78=8,Datenquelle_Peg2.1!$K$3,IF(M78=8.5,Datenquelle_Peg2.1!$K$4,IF(M78=9,Datenquelle_Peg2.1!$K$5,IF(M78="F9 (FS)",Datenquelle_Peg2.1!$K$6,IF(M78=10,Datenquelle_Peg2.1!$K$7,""))))))</f>
        <v/>
      </c>
      <c r="CL78" s="312" t="str">
        <f>IF(L78="37-46 mm",Datenquelle_Peg2.1!$M$2,IF(L78="47-56 mm",Datenquelle_Peg2.1!$M$3,IF(L78="57-66 mm",Datenquelle_Peg2.1!$M$4,IF(L78="67-76 mm",Datenquelle_Peg2.1!$M$5,IF(L78="77-86 mm",Datenquelle_Peg2.1!$M$6,IF(L78="87-96 mm",Datenquelle_Peg2.1!$M$7,IF(L78="97-106 mm",Datenquelle_Peg2.1!$M$8,IF(L78="107-116 mm",Datenquelle_Peg2.1!$M$9,IF(L78="117-126 mm",Datenquelle_Peg2.1!$M$10,IF(L78="127-136 mm",Datenquelle_Peg2.1!$M$11,IF(L78="137-146 mm",Datenquelle_Peg2.1!$M$12,IF(L78="147-156 mm",Datenquelle_Peg2.1!$M$13,IF(L78="156-160 mm",Datenquelle_Peg2.1!$M$14,"")))))))))))))</f>
        <v/>
      </c>
      <c r="CM78" s="312" t="str">
        <f>IF(N78="Profilzyl. PZ",Datenquelle_Peg2.1!$O$3,IF(N78="Blind",Datenquelle_Peg2.1!$O$2,IF(N78="Zylinderabdeckung",Datenquelle_Peg2.1!$O$4,IF(N78="Scandinavian Oval",Datenquelle_Peg2.1!$O$5,""))))</f>
        <v/>
      </c>
      <c r="CN78" s="312" t="str">
        <f>IF(P78="PZ 70",Datenquelle_Peg2.1!$Q$3,IF(P78="PZ 72",Datenquelle_Peg2.1!$Q$4,IF(P78="PZ 78",Datenquelle_Peg2.1!$Q$5,IF(P78="PZ 85",Datenquelle_Peg2.1!$Q$6,IF(P78="PZ 88",Datenquelle_Peg2.1!$Q$7,IF(P78="PZ 92",Datenquelle_Peg2.1!$Q$8,IF(P78="00",Datenquelle_Peg2.1!$Q$2,IF(P78="SO 105",Datenquelle_Peg2.1!$Q$9,""))))))))</f>
        <v/>
      </c>
      <c r="CO78" s="312" t="str">
        <f>IF(O78="Profilzyl. PZ",Datenquelle_Peg2.1!$S$3,IF(O78="Blind",Datenquelle_Peg2.1!$S$2,IF(O78="Scandinavian Oval",Datenquelle_Peg2.1!$S$4,"")))</f>
        <v/>
      </c>
      <c r="CP78" s="312" t="str">
        <f t="shared" ref="CP78:CP141" si="37">IF(E78="PegaSys 2.1","E",IF(U78="Gold","G",""))</f>
        <v/>
      </c>
      <c r="CQ78" s="312" t="str">
        <f>IF(AND(Q78="außen",R78="einrastend"),Datenquelle_Peg2.1!$W$3,IF(AND(Q78="außen",R78="verschraubt"),Datenquelle_Peg2.1!$W$2,""))</f>
        <v/>
      </c>
      <c r="CR78" s="312" t="str">
        <f t="shared" si="33"/>
        <v/>
      </c>
      <c r="CS78" s="312" t="str">
        <f t="shared" si="34"/>
        <v/>
      </c>
      <c r="CT78" s="312" t="str">
        <f t="shared" si="35"/>
        <v/>
      </c>
      <c r="CU78" s="312"/>
      <c r="CV78" s="312"/>
      <c r="CW78" s="312"/>
      <c r="CX78" s="312"/>
      <c r="CY78" s="312"/>
      <c r="CZ78" s="312"/>
      <c r="DA78" s="312"/>
      <c r="DB78" s="312"/>
      <c r="DC78" s="312"/>
      <c r="DD78" s="312"/>
      <c r="DE78" s="312"/>
      <c r="DF78" s="312"/>
      <c r="DG78" s="312"/>
      <c r="DH78" s="312"/>
      <c r="DI78" s="312"/>
      <c r="DJ78" s="312"/>
      <c r="DK78" s="312"/>
      <c r="DL78" s="312"/>
      <c r="DM78" s="312"/>
      <c r="DN78" s="312"/>
      <c r="DO78" s="312"/>
      <c r="DP78" s="312"/>
      <c r="DQ78" s="312"/>
      <c r="DR78" s="312"/>
      <c r="DS78" s="312"/>
      <c r="DT78" s="312"/>
      <c r="DU78" s="312"/>
      <c r="DV78" s="312"/>
      <c r="DW78" s="312"/>
      <c r="DX78" s="312"/>
      <c r="DY78" s="312"/>
      <c r="DZ78" s="312"/>
      <c r="EA78" s="312"/>
      <c r="EB78" s="312"/>
      <c r="EC78" s="312"/>
      <c r="ED78" s="312"/>
      <c r="EE78" s="312"/>
      <c r="EF78" s="312"/>
      <c r="EG78" s="312"/>
      <c r="EH78" s="312"/>
      <c r="EI78" s="312"/>
      <c r="EJ78" s="312"/>
      <c r="EK78" s="312"/>
      <c r="EL78" s="312"/>
      <c r="EM78" s="312"/>
      <c r="EN78" s="312"/>
      <c r="EO78" s="312"/>
      <c r="EP78" s="312"/>
      <c r="EQ78" s="312"/>
      <c r="ER78" s="312"/>
      <c r="ES78" s="312"/>
      <c r="ET78" s="312"/>
      <c r="EU78" s="312"/>
      <c r="EV78" s="312"/>
      <c r="EW78" s="312"/>
      <c r="EX78" s="312"/>
      <c r="EY78" s="312"/>
    </row>
    <row r="79" spans="1:155" s="48" customFormat="1" ht="30" customHeight="1" x14ac:dyDescent="0.2">
      <c r="A79" s="159" t="str">
        <f t="shared" si="21"/>
        <v/>
      </c>
      <c r="B79" s="72"/>
      <c r="C79" s="72"/>
      <c r="D79" s="73"/>
      <c r="E79" s="339"/>
      <c r="F79" s="340"/>
      <c r="G79" s="343"/>
      <c r="H79" s="343"/>
      <c r="I79" s="344"/>
      <c r="J79" s="345"/>
      <c r="K79" s="346"/>
      <c r="L79" s="229"/>
      <c r="M79" s="228"/>
      <c r="N79" s="65"/>
      <c r="O79" s="65"/>
      <c r="P79" s="67"/>
      <c r="Q79" s="62"/>
      <c r="R79" s="68"/>
      <c r="S79" s="63"/>
      <c r="T79" s="63"/>
      <c r="U79" s="337"/>
      <c r="V79" s="63"/>
      <c r="W79" s="123"/>
      <c r="X79" s="69"/>
      <c r="Y79" s="81"/>
      <c r="Z79" s="152"/>
      <c r="AA79" s="146"/>
      <c r="AB79" s="153"/>
      <c r="AC79" s="154"/>
      <c r="AD79" s="152"/>
      <c r="AE79" s="152"/>
      <c r="AF79" s="155"/>
      <c r="AG79" s="156"/>
      <c r="AH79" s="155"/>
      <c r="AI79" s="317" t="str">
        <f t="shared" si="28"/>
        <v/>
      </c>
      <c r="AJ79" s="317" t="str">
        <f t="shared" si="29"/>
        <v/>
      </c>
      <c r="AK79" s="328" t="e">
        <f>IF(AR79=".OS",VLOOKUP($AT79,'Pull-Downs_Zyl'!M:N,2,FALSE),VLOOKUP($AT79,'Pull-Downs_Zyl'!K:L,2,FALSE))</f>
        <v>#N/A</v>
      </c>
      <c r="AL79" s="318" t="str">
        <f t="shared" si="36"/>
        <v/>
      </c>
      <c r="AM79" s="158" t="e">
        <f>VLOOKUP($AT79,'Pull-Downs_Zyl'!$K$5:$O$525,3,FALSE)</f>
        <v>#N/A</v>
      </c>
      <c r="AN79" s="151" t="str">
        <f t="shared" si="22"/>
        <v/>
      </c>
      <c r="AO79" s="151" t="str">
        <f t="shared" si="23"/>
        <v/>
      </c>
      <c r="AP79" s="151" t="str">
        <f t="shared" si="24"/>
        <v/>
      </c>
      <c r="AQ79" s="151" t="str">
        <f t="shared" si="25"/>
        <v/>
      </c>
      <c r="AR79" s="207" t="str">
        <f t="shared" si="30"/>
        <v/>
      </c>
      <c r="AS79" s="157" t="s">
        <v>95</v>
      </c>
      <c r="AT79" s="158" t="str">
        <f>IF(V79="Zubehör/Ersatzteile",VLOOKUP(W79,'Pull-Downs_Zyl'!$K$518:$O$525,3,FALSE),CONCATENATE(AN79,AO79,AP79,AQ79,AR79))</f>
        <v/>
      </c>
      <c r="AW79" s="70" t="str">
        <f t="shared" si="26"/>
        <v/>
      </c>
      <c r="BD79" s="70" t="str">
        <f t="shared" si="27"/>
        <v/>
      </c>
      <c r="BE79" s="48" t="s">
        <v>147</v>
      </c>
      <c r="BF79" s="48">
        <v>8</v>
      </c>
      <c r="BG79" s="48" t="s">
        <v>140</v>
      </c>
      <c r="BH79" s="48" t="str">
        <f t="shared" ref="BH79:BH121" si="38">CONCATENATE(BE79,BF79,BG79)</f>
        <v>49-538Edelstahl</v>
      </c>
      <c r="BI79" s="48" t="s">
        <v>244</v>
      </c>
      <c r="BK79" s="70" t="e">
        <f>IF(AND(#REF!="ja",M79=9,E79="PegaSys Office eVAYO"),CONCATENATE(L79,#REF!,M79,F79),IF(AND(#REF!="ja",M79=9,E79="PegaSys Office"),CONCATENATE(L79,#REF!,M79,F79),""))</f>
        <v>#REF!</v>
      </c>
      <c r="CB79" s="312"/>
      <c r="CC79" s="312"/>
      <c r="CD79" s="312"/>
      <c r="CE79" s="312" t="str">
        <f>IF(E79="PegaSys 2.1",Datenquelle_Peg2.1!$A$2,"")</f>
        <v/>
      </c>
      <c r="CF79" s="312" t="str">
        <f t="shared" si="31"/>
        <v/>
      </c>
      <c r="CG79" s="312" t="str">
        <f t="shared" si="32"/>
        <v/>
      </c>
      <c r="CH79" s="312" t="str">
        <f>IF(OR(S79="Rosetten",S79="Ovalrosetten"),Datenquelle_Peg2.1!$E$2,IF(OR(S79="Langschild",S79="Langschild schmal"),Datenquelle_Peg2.1!$E$3,IF(S79="Kurzschild",Datenquelle_Peg2.1!$E$4,IF(S79="Scandinavian Oval",Datenquelle_Peg2.1!$E$6,""))))</f>
        <v/>
      </c>
      <c r="CI79" s="312" t="str">
        <f>IF(T79=182,Datenquelle_Peg2.1!$G$2,IF(T79=192,Datenquelle_Peg2.1!$G$3,IF(T79=282,Datenquelle_Peg2.1!$G$4,IF(T79=292,Datenquelle_Peg2.1!$G$5,IF(T79=1182,Datenquelle_Peg2.1!$G$6,"")))))</f>
        <v/>
      </c>
      <c r="CJ79" s="312" t="str">
        <f>IF(G79="links",Datenquelle_Peg2.1!$I$2,IF(G79="rechts",Datenquelle_Peg2.1!$I$3,""))</f>
        <v/>
      </c>
      <c r="CK79" s="312" t="str">
        <f>IF(M79=7,Datenquelle_Peg2.1!$K$2,IF(M79=8,Datenquelle_Peg2.1!$K$3,IF(M79=8.5,Datenquelle_Peg2.1!$K$4,IF(M79=9,Datenquelle_Peg2.1!$K$5,IF(M79="F9 (FS)",Datenquelle_Peg2.1!$K$6,IF(M79=10,Datenquelle_Peg2.1!$K$7,""))))))</f>
        <v/>
      </c>
      <c r="CL79" s="312" t="str">
        <f>IF(L79="37-46 mm",Datenquelle_Peg2.1!$M$2,IF(L79="47-56 mm",Datenquelle_Peg2.1!$M$3,IF(L79="57-66 mm",Datenquelle_Peg2.1!$M$4,IF(L79="67-76 mm",Datenquelle_Peg2.1!$M$5,IF(L79="77-86 mm",Datenquelle_Peg2.1!$M$6,IF(L79="87-96 mm",Datenquelle_Peg2.1!$M$7,IF(L79="97-106 mm",Datenquelle_Peg2.1!$M$8,IF(L79="107-116 mm",Datenquelle_Peg2.1!$M$9,IF(L79="117-126 mm",Datenquelle_Peg2.1!$M$10,IF(L79="127-136 mm",Datenquelle_Peg2.1!$M$11,IF(L79="137-146 mm",Datenquelle_Peg2.1!$M$12,IF(L79="147-156 mm",Datenquelle_Peg2.1!$M$13,IF(L79="156-160 mm",Datenquelle_Peg2.1!$M$14,"")))))))))))))</f>
        <v/>
      </c>
      <c r="CM79" s="312" t="str">
        <f>IF(N79="Profilzyl. PZ",Datenquelle_Peg2.1!$O$3,IF(N79="Blind",Datenquelle_Peg2.1!$O$2,IF(N79="Zylinderabdeckung",Datenquelle_Peg2.1!$O$4,IF(N79="Scandinavian Oval",Datenquelle_Peg2.1!$O$5,""))))</f>
        <v/>
      </c>
      <c r="CN79" s="312" t="str">
        <f>IF(P79="PZ 70",Datenquelle_Peg2.1!$Q$3,IF(P79="PZ 72",Datenquelle_Peg2.1!$Q$4,IF(P79="PZ 78",Datenquelle_Peg2.1!$Q$5,IF(P79="PZ 85",Datenquelle_Peg2.1!$Q$6,IF(P79="PZ 88",Datenquelle_Peg2.1!$Q$7,IF(P79="PZ 92",Datenquelle_Peg2.1!$Q$8,IF(P79="00",Datenquelle_Peg2.1!$Q$2,IF(P79="SO 105",Datenquelle_Peg2.1!$Q$9,""))))))))</f>
        <v/>
      </c>
      <c r="CO79" s="312" t="str">
        <f>IF(O79="Profilzyl. PZ",Datenquelle_Peg2.1!$S$3,IF(O79="Blind",Datenquelle_Peg2.1!$S$2,IF(O79="Scandinavian Oval",Datenquelle_Peg2.1!$S$4,"")))</f>
        <v/>
      </c>
      <c r="CP79" s="312" t="str">
        <f t="shared" si="37"/>
        <v/>
      </c>
      <c r="CQ79" s="312" t="str">
        <f>IF(AND(Q79="außen",R79="einrastend"),Datenquelle_Peg2.1!$W$3,IF(AND(Q79="außen",R79="verschraubt"),Datenquelle_Peg2.1!$W$2,""))</f>
        <v/>
      </c>
      <c r="CR79" s="312" t="str">
        <f t="shared" si="33"/>
        <v/>
      </c>
      <c r="CS79" s="312" t="str">
        <f t="shared" si="34"/>
        <v/>
      </c>
      <c r="CT79" s="312" t="str">
        <f t="shared" si="35"/>
        <v/>
      </c>
      <c r="CU79" s="312"/>
      <c r="CV79" s="312"/>
      <c r="CW79" s="312"/>
      <c r="CX79" s="312"/>
      <c r="CY79" s="312"/>
      <c r="CZ79" s="312"/>
      <c r="DA79" s="312"/>
      <c r="DB79" s="312"/>
      <c r="DC79" s="312"/>
      <c r="DD79" s="312"/>
      <c r="DE79" s="312"/>
      <c r="DF79" s="312"/>
      <c r="DG79" s="312"/>
      <c r="DH79" s="312"/>
      <c r="DI79" s="312"/>
      <c r="DJ79" s="312"/>
      <c r="DK79" s="312"/>
      <c r="DL79" s="312"/>
      <c r="DM79" s="312"/>
      <c r="DN79" s="312"/>
      <c r="DO79" s="312"/>
      <c r="DP79" s="312"/>
      <c r="DQ79" s="312"/>
      <c r="DR79" s="312"/>
      <c r="DS79" s="312"/>
      <c r="DT79" s="312"/>
      <c r="DU79" s="312"/>
      <c r="DV79" s="312"/>
      <c r="DW79" s="312"/>
      <c r="DX79" s="312"/>
      <c r="DY79" s="312"/>
      <c r="DZ79" s="312"/>
      <c r="EA79" s="312"/>
      <c r="EB79" s="312"/>
      <c r="EC79" s="312"/>
      <c r="ED79" s="312"/>
      <c r="EE79" s="312"/>
      <c r="EF79" s="312"/>
      <c r="EG79" s="312"/>
      <c r="EH79" s="312"/>
      <c r="EI79" s="312"/>
      <c r="EJ79" s="312"/>
      <c r="EK79" s="312"/>
      <c r="EL79" s="312"/>
      <c r="EM79" s="312"/>
      <c r="EN79" s="312"/>
      <c r="EO79" s="312"/>
      <c r="EP79" s="312"/>
      <c r="EQ79" s="312"/>
      <c r="ER79" s="312"/>
      <c r="ES79" s="312"/>
      <c r="ET79" s="312"/>
      <c r="EU79" s="312"/>
      <c r="EV79" s="312"/>
      <c r="EW79" s="312"/>
      <c r="EX79" s="312"/>
      <c r="EY79" s="312"/>
    </row>
    <row r="80" spans="1:155" s="48" customFormat="1" ht="30" customHeight="1" x14ac:dyDescent="0.2">
      <c r="A80" s="159" t="str">
        <f t="shared" si="21"/>
        <v/>
      </c>
      <c r="B80" s="72"/>
      <c r="C80" s="72"/>
      <c r="D80" s="73"/>
      <c r="E80" s="339"/>
      <c r="F80" s="340"/>
      <c r="G80" s="386"/>
      <c r="H80" s="387"/>
      <c r="I80" s="386"/>
      <c r="J80" s="388"/>
      <c r="K80" s="387"/>
      <c r="L80" s="229"/>
      <c r="M80" s="228"/>
      <c r="N80" s="65"/>
      <c r="O80" s="65"/>
      <c r="P80" s="67"/>
      <c r="Q80" s="62"/>
      <c r="R80" s="68"/>
      <c r="S80" s="63"/>
      <c r="T80" s="63"/>
      <c r="U80" s="337"/>
      <c r="V80" s="63"/>
      <c r="W80" s="123"/>
      <c r="X80" s="69"/>
      <c r="Y80" s="81"/>
      <c r="Z80" s="152"/>
      <c r="AA80" s="146"/>
      <c r="AB80" s="153"/>
      <c r="AC80" s="154"/>
      <c r="AD80" s="152"/>
      <c r="AE80" s="152"/>
      <c r="AF80" s="155"/>
      <c r="AG80" s="156"/>
      <c r="AH80" s="155"/>
      <c r="AI80" s="317" t="str">
        <f t="shared" si="28"/>
        <v/>
      </c>
      <c r="AJ80" s="317" t="str">
        <f t="shared" si="29"/>
        <v/>
      </c>
      <c r="AK80" s="328" t="e">
        <f>IF(AR80=".OS",VLOOKUP($AT80,'Pull-Downs_Zyl'!M:N,2,FALSE),VLOOKUP($AT80,'Pull-Downs_Zyl'!K:L,2,FALSE))</f>
        <v>#N/A</v>
      </c>
      <c r="AL80" s="318" t="str">
        <f t="shared" si="36"/>
        <v/>
      </c>
      <c r="AM80" s="158" t="e">
        <f>VLOOKUP($AT80,'Pull-Downs_Zyl'!$K$5:$O$525,3,FALSE)</f>
        <v>#N/A</v>
      </c>
      <c r="AN80" s="151" t="str">
        <f t="shared" si="22"/>
        <v/>
      </c>
      <c r="AO80" s="151" t="str">
        <f t="shared" si="23"/>
        <v/>
      </c>
      <c r="AP80" s="151" t="str">
        <f t="shared" si="24"/>
        <v/>
      </c>
      <c r="AQ80" s="151" t="str">
        <f t="shared" si="25"/>
        <v/>
      </c>
      <c r="AR80" s="207" t="str">
        <f t="shared" si="30"/>
        <v/>
      </c>
      <c r="AS80" s="157" t="s">
        <v>95</v>
      </c>
      <c r="AT80" s="158" t="str">
        <f>IF(V80="Zubehör/Ersatzteile",VLOOKUP(W80,'Pull-Downs_Zyl'!$K$518:$O$525,3,FALSE),CONCATENATE(AN80,AO80,AP80,AQ80,AR80))</f>
        <v/>
      </c>
      <c r="AW80" s="70" t="str">
        <f t="shared" si="26"/>
        <v/>
      </c>
      <c r="BD80" s="70" t="str">
        <f t="shared" si="27"/>
        <v/>
      </c>
      <c r="BE80" s="48" t="s">
        <v>147</v>
      </c>
      <c r="BF80" s="48">
        <v>8.5</v>
      </c>
      <c r="BG80" s="48" t="s">
        <v>140</v>
      </c>
      <c r="BH80" s="48" t="str">
        <f t="shared" si="38"/>
        <v>49-538,5Edelstahl</v>
      </c>
      <c r="BI80" s="48" t="s">
        <v>245</v>
      </c>
      <c r="BK80" s="70" t="e">
        <f>IF(AND(#REF!="ja",M80=9,E80="PegaSys Office eVAYO"),CONCATENATE(L80,#REF!,M80,F80),IF(AND(#REF!="ja",M80=9,E80="PegaSys Office"),CONCATENATE(L80,#REF!,M80,F80),""))</f>
        <v>#REF!</v>
      </c>
      <c r="CB80" s="312"/>
      <c r="CC80" s="312"/>
      <c r="CD80" s="312"/>
      <c r="CE80" s="312" t="str">
        <f>IF(E80="PegaSys 2.1",Datenquelle_Peg2.1!$A$2,"")</f>
        <v/>
      </c>
      <c r="CF80" s="312" t="str">
        <f t="shared" si="31"/>
        <v/>
      </c>
      <c r="CG80" s="312" t="str">
        <f t="shared" si="32"/>
        <v/>
      </c>
      <c r="CH80" s="312" t="str">
        <f>IF(OR(S80="Rosetten",S80="Ovalrosetten"),Datenquelle_Peg2.1!$E$2,IF(OR(S80="Langschild",S80="Langschild schmal"),Datenquelle_Peg2.1!$E$3,IF(S80="Kurzschild",Datenquelle_Peg2.1!$E$4,IF(S80="Scandinavian Oval",Datenquelle_Peg2.1!$E$6,""))))</f>
        <v/>
      </c>
      <c r="CI80" s="312" t="str">
        <f>IF(T80=182,Datenquelle_Peg2.1!$G$2,IF(T80=192,Datenquelle_Peg2.1!$G$3,IF(T80=282,Datenquelle_Peg2.1!$G$4,IF(T80=292,Datenquelle_Peg2.1!$G$5,IF(T80=1182,Datenquelle_Peg2.1!$G$6,"")))))</f>
        <v/>
      </c>
      <c r="CJ80" s="312" t="str">
        <f>IF(G80="links",Datenquelle_Peg2.1!$I$2,IF(G80="rechts",Datenquelle_Peg2.1!$I$3,""))</f>
        <v/>
      </c>
      <c r="CK80" s="312" t="str">
        <f>IF(M80=7,Datenquelle_Peg2.1!$K$2,IF(M80=8,Datenquelle_Peg2.1!$K$3,IF(M80=8.5,Datenquelle_Peg2.1!$K$4,IF(M80=9,Datenquelle_Peg2.1!$K$5,IF(M80="F9 (FS)",Datenquelle_Peg2.1!$K$6,IF(M80=10,Datenquelle_Peg2.1!$K$7,""))))))</f>
        <v/>
      </c>
      <c r="CL80" s="312" t="str">
        <f>IF(L80="37-46 mm",Datenquelle_Peg2.1!$M$2,IF(L80="47-56 mm",Datenquelle_Peg2.1!$M$3,IF(L80="57-66 mm",Datenquelle_Peg2.1!$M$4,IF(L80="67-76 mm",Datenquelle_Peg2.1!$M$5,IF(L80="77-86 mm",Datenquelle_Peg2.1!$M$6,IF(L80="87-96 mm",Datenquelle_Peg2.1!$M$7,IF(L80="97-106 mm",Datenquelle_Peg2.1!$M$8,IF(L80="107-116 mm",Datenquelle_Peg2.1!$M$9,IF(L80="117-126 mm",Datenquelle_Peg2.1!$M$10,IF(L80="127-136 mm",Datenquelle_Peg2.1!$M$11,IF(L80="137-146 mm",Datenquelle_Peg2.1!$M$12,IF(L80="147-156 mm",Datenquelle_Peg2.1!$M$13,IF(L80="156-160 mm",Datenquelle_Peg2.1!$M$14,"")))))))))))))</f>
        <v/>
      </c>
      <c r="CM80" s="312" t="str">
        <f>IF(N80="Profilzyl. PZ",Datenquelle_Peg2.1!$O$3,IF(N80="Blind",Datenquelle_Peg2.1!$O$2,IF(N80="Zylinderabdeckung",Datenquelle_Peg2.1!$O$4,IF(N80="Scandinavian Oval",Datenquelle_Peg2.1!$O$5,""))))</f>
        <v/>
      </c>
      <c r="CN80" s="312" t="str">
        <f>IF(P80="PZ 70",Datenquelle_Peg2.1!$Q$3,IF(P80="PZ 72",Datenquelle_Peg2.1!$Q$4,IF(P80="PZ 78",Datenquelle_Peg2.1!$Q$5,IF(P80="PZ 85",Datenquelle_Peg2.1!$Q$6,IF(P80="PZ 88",Datenquelle_Peg2.1!$Q$7,IF(P80="PZ 92",Datenquelle_Peg2.1!$Q$8,IF(P80="00",Datenquelle_Peg2.1!$Q$2,IF(P80="SO 105",Datenquelle_Peg2.1!$Q$9,""))))))))</f>
        <v/>
      </c>
      <c r="CO80" s="312" t="str">
        <f>IF(O80="Profilzyl. PZ",Datenquelle_Peg2.1!$S$3,IF(O80="Blind",Datenquelle_Peg2.1!$S$2,IF(O80="Scandinavian Oval",Datenquelle_Peg2.1!$S$4,"")))</f>
        <v/>
      </c>
      <c r="CP80" s="312" t="str">
        <f t="shared" si="37"/>
        <v/>
      </c>
      <c r="CQ80" s="312" t="str">
        <f>IF(AND(Q80="außen",R80="einrastend"),Datenquelle_Peg2.1!$W$3,IF(AND(Q80="außen",R80="verschraubt"),Datenquelle_Peg2.1!$W$2,""))</f>
        <v/>
      </c>
      <c r="CR80" s="312" t="str">
        <f t="shared" si="33"/>
        <v/>
      </c>
      <c r="CS80" s="312" t="str">
        <f t="shared" si="34"/>
        <v/>
      </c>
      <c r="CT80" s="312" t="str">
        <f t="shared" si="35"/>
        <v/>
      </c>
      <c r="CU80" s="312"/>
      <c r="CV80" s="312"/>
      <c r="CW80" s="312"/>
      <c r="CX80" s="312"/>
      <c r="CY80" s="312"/>
      <c r="CZ80" s="312"/>
      <c r="DA80" s="312"/>
      <c r="DB80" s="312"/>
      <c r="DC80" s="312"/>
      <c r="DD80" s="312"/>
      <c r="DE80" s="312"/>
      <c r="DF80" s="312"/>
      <c r="DG80" s="312"/>
      <c r="DH80" s="312"/>
      <c r="DI80" s="312"/>
      <c r="DJ80" s="312"/>
      <c r="DK80" s="312"/>
      <c r="DL80" s="312"/>
      <c r="DM80" s="312"/>
      <c r="DN80" s="312"/>
      <c r="DO80" s="312"/>
      <c r="DP80" s="312"/>
      <c r="DQ80" s="312"/>
      <c r="DR80" s="312"/>
      <c r="DS80" s="312"/>
      <c r="DT80" s="312"/>
      <c r="DU80" s="312"/>
      <c r="DV80" s="312"/>
      <c r="DW80" s="312"/>
      <c r="DX80" s="312"/>
      <c r="DY80" s="312"/>
      <c r="DZ80" s="312"/>
      <c r="EA80" s="312"/>
      <c r="EB80" s="312"/>
      <c r="EC80" s="312"/>
      <c r="ED80" s="312"/>
      <c r="EE80" s="312"/>
      <c r="EF80" s="312"/>
      <c r="EG80" s="312"/>
      <c r="EH80" s="312"/>
      <c r="EI80" s="312"/>
      <c r="EJ80" s="312"/>
      <c r="EK80" s="312"/>
      <c r="EL80" s="312"/>
      <c r="EM80" s="312"/>
      <c r="EN80" s="312"/>
      <c r="EO80" s="312"/>
      <c r="EP80" s="312"/>
      <c r="EQ80" s="312"/>
      <c r="ER80" s="312"/>
      <c r="ES80" s="312"/>
      <c r="ET80" s="312"/>
      <c r="EU80" s="312"/>
      <c r="EV80" s="312"/>
      <c r="EW80" s="312"/>
      <c r="EX80" s="312"/>
      <c r="EY80" s="312"/>
    </row>
    <row r="81" spans="1:155" s="48" customFormat="1" ht="30" customHeight="1" x14ac:dyDescent="0.2">
      <c r="A81" s="159" t="str">
        <f t="shared" si="21"/>
        <v/>
      </c>
      <c r="B81" s="72"/>
      <c r="C81" s="72"/>
      <c r="D81" s="73"/>
      <c r="E81" s="339"/>
      <c r="F81" s="340"/>
      <c r="G81" s="343"/>
      <c r="H81" s="343"/>
      <c r="I81" s="344"/>
      <c r="J81" s="345"/>
      <c r="K81" s="346"/>
      <c r="L81" s="229"/>
      <c r="M81" s="228"/>
      <c r="N81" s="65"/>
      <c r="O81" s="65"/>
      <c r="P81" s="67"/>
      <c r="Q81" s="62"/>
      <c r="R81" s="68"/>
      <c r="S81" s="63"/>
      <c r="T81" s="63"/>
      <c r="U81" s="337"/>
      <c r="V81" s="63"/>
      <c r="W81" s="123"/>
      <c r="X81" s="69"/>
      <c r="Y81" s="81"/>
      <c r="Z81" s="152"/>
      <c r="AA81" s="146"/>
      <c r="AB81" s="153"/>
      <c r="AC81" s="154"/>
      <c r="AD81" s="152"/>
      <c r="AE81" s="152"/>
      <c r="AF81" s="155"/>
      <c r="AG81" s="156"/>
      <c r="AH81" s="155"/>
      <c r="AI81" s="317" t="str">
        <f t="shared" si="28"/>
        <v/>
      </c>
      <c r="AJ81" s="317" t="str">
        <f t="shared" si="29"/>
        <v/>
      </c>
      <c r="AK81" s="328" t="e">
        <f>IF(AR81=".OS",VLOOKUP($AT81,'Pull-Downs_Zyl'!M:N,2,FALSE),VLOOKUP($AT81,'Pull-Downs_Zyl'!K:L,2,FALSE))</f>
        <v>#N/A</v>
      </c>
      <c r="AL81" s="318" t="str">
        <f t="shared" si="36"/>
        <v/>
      </c>
      <c r="AM81" s="158" t="e">
        <f>VLOOKUP($AT81,'Pull-Downs_Zyl'!$K$5:$O$525,3,FALSE)</f>
        <v>#N/A</v>
      </c>
      <c r="AN81" s="151" t="str">
        <f t="shared" si="22"/>
        <v/>
      </c>
      <c r="AO81" s="151" t="str">
        <f t="shared" si="23"/>
        <v/>
      </c>
      <c r="AP81" s="151" t="str">
        <f t="shared" si="24"/>
        <v/>
      </c>
      <c r="AQ81" s="151" t="str">
        <f t="shared" si="25"/>
        <v/>
      </c>
      <c r="AR81" s="207" t="str">
        <f t="shared" si="30"/>
        <v/>
      </c>
      <c r="AS81" s="157" t="s">
        <v>95</v>
      </c>
      <c r="AT81" s="158" t="str">
        <f>IF(V81="Zubehör/Ersatzteile",VLOOKUP(W81,'Pull-Downs_Zyl'!$K$518:$O$525,3,FALSE),CONCATENATE(AN81,AO81,AP81,AQ81,AR81))</f>
        <v/>
      </c>
      <c r="AW81" s="70" t="str">
        <f t="shared" si="26"/>
        <v/>
      </c>
      <c r="BD81" s="70" t="str">
        <f t="shared" si="27"/>
        <v/>
      </c>
      <c r="BE81" s="48" t="s">
        <v>147</v>
      </c>
      <c r="BF81" s="48">
        <v>9</v>
      </c>
      <c r="BG81" s="48" t="s">
        <v>140</v>
      </c>
      <c r="BH81" s="48" t="str">
        <f t="shared" si="38"/>
        <v>49-539Edelstahl</v>
      </c>
      <c r="BI81" s="48" t="s">
        <v>246</v>
      </c>
      <c r="BK81" s="70" t="e">
        <f>IF(AND(#REF!="ja",M81=9,E81="PegaSys Office eVAYO"),CONCATENATE(L81,#REF!,M81,F81),IF(AND(#REF!="ja",M81=9,E81="PegaSys Office"),CONCATENATE(L81,#REF!,M81,F81),""))</f>
        <v>#REF!</v>
      </c>
      <c r="CB81" s="312"/>
      <c r="CC81" s="312"/>
      <c r="CD81" s="312"/>
      <c r="CE81" s="312" t="str">
        <f>IF(E81="PegaSys 2.1",Datenquelle_Peg2.1!$A$2,"")</f>
        <v/>
      </c>
      <c r="CF81" s="312" t="str">
        <f t="shared" si="31"/>
        <v/>
      </c>
      <c r="CG81" s="312" t="str">
        <f t="shared" si="32"/>
        <v/>
      </c>
      <c r="CH81" s="312" t="str">
        <f>IF(OR(S81="Rosetten",S81="Ovalrosetten"),Datenquelle_Peg2.1!$E$2,IF(OR(S81="Langschild",S81="Langschild schmal"),Datenquelle_Peg2.1!$E$3,IF(S81="Kurzschild",Datenquelle_Peg2.1!$E$4,IF(S81="Scandinavian Oval",Datenquelle_Peg2.1!$E$6,""))))</f>
        <v/>
      </c>
      <c r="CI81" s="312" t="str">
        <f>IF(T81=182,Datenquelle_Peg2.1!$G$2,IF(T81=192,Datenquelle_Peg2.1!$G$3,IF(T81=282,Datenquelle_Peg2.1!$G$4,IF(T81=292,Datenquelle_Peg2.1!$G$5,IF(T81=1182,Datenquelle_Peg2.1!$G$6,"")))))</f>
        <v/>
      </c>
      <c r="CJ81" s="312" t="str">
        <f>IF(G81="links",Datenquelle_Peg2.1!$I$2,IF(G81="rechts",Datenquelle_Peg2.1!$I$3,""))</f>
        <v/>
      </c>
      <c r="CK81" s="312" t="str">
        <f>IF(M81=7,Datenquelle_Peg2.1!$K$2,IF(M81=8,Datenquelle_Peg2.1!$K$3,IF(M81=8.5,Datenquelle_Peg2.1!$K$4,IF(M81=9,Datenquelle_Peg2.1!$K$5,IF(M81="F9 (FS)",Datenquelle_Peg2.1!$K$6,IF(M81=10,Datenquelle_Peg2.1!$K$7,""))))))</f>
        <v/>
      </c>
      <c r="CL81" s="312" t="str">
        <f>IF(L81="37-46 mm",Datenquelle_Peg2.1!$M$2,IF(L81="47-56 mm",Datenquelle_Peg2.1!$M$3,IF(L81="57-66 mm",Datenquelle_Peg2.1!$M$4,IF(L81="67-76 mm",Datenquelle_Peg2.1!$M$5,IF(L81="77-86 mm",Datenquelle_Peg2.1!$M$6,IF(L81="87-96 mm",Datenquelle_Peg2.1!$M$7,IF(L81="97-106 mm",Datenquelle_Peg2.1!$M$8,IF(L81="107-116 mm",Datenquelle_Peg2.1!$M$9,IF(L81="117-126 mm",Datenquelle_Peg2.1!$M$10,IF(L81="127-136 mm",Datenquelle_Peg2.1!$M$11,IF(L81="137-146 mm",Datenquelle_Peg2.1!$M$12,IF(L81="147-156 mm",Datenquelle_Peg2.1!$M$13,IF(L81="156-160 mm",Datenquelle_Peg2.1!$M$14,"")))))))))))))</f>
        <v/>
      </c>
      <c r="CM81" s="312" t="str">
        <f>IF(N81="Profilzyl. PZ",Datenquelle_Peg2.1!$O$3,IF(N81="Blind",Datenquelle_Peg2.1!$O$2,IF(N81="Zylinderabdeckung",Datenquelle_Peg2.1!$O$4,IF(N81="Scandinavian Oval",Datenquelle_Peg2.1!$O$5,""))))</f>
        <v/>
      </c>
      <c r="CN81" s="312" t="str">
        <f>IF(P81="PZ 70",Datenquelle_Peg2.1!$Q$3,IF(P81="PZ 72",Datenquelle_Peg2.1!$Q$4,IF(P81="PZ 78",Datenquelle_Peg2.1!$Q$5,IF(P81="PZ 85",Datenquelle_Peg2.1!$Q$6,IF(P81="PZ 88",Datenquelle_Peg2.1!$Q$7,IF(P81="PZ 92",Datenquelle_Peg2.1!$Q$8,IF(P81="00",Datenquelle_Peg2.1!$Q$2,IF(P81="SO 105",Datenquelle_Peg2.1!$Q$9,""))))))))</f>
        <v/>
      </c>
      <c r="CO81" s="312" t="str">
        <f>IF(O81="Profilzyl. PZ",Datenquelle_Peg2.1!$S$3,IF(O81="Blind",Datenquelle_Peg2.1!$S$2,IF(O81="Scandinavian Oval",Datenquelle_Peg2.1!$S$4,"")))</f>
        <v/>
      </c>
      <c r="CP81" s="312" t="str">
        <f t="shared" si="37"/>
        <v/>
      </c>
      <c r="CQ81" s="312" t="str">
        <f>IF(AND(Q81="außen",R81="einrastend"),Datenquelle_Peg2.1!$W$3,IF(AND(Q81="außen",R81="verschraubt"),Datenquelle_Peg2.1!$W$2,""))</f>
        <v/>
      </c>
      <c r="CR81" s="312" t="str">
        <f t="shared" si="33"/>
        <v/>
      </c>
      <c r="CS81" s="312" t="str">
        <f t="shared" si="34"/>
        <v/>
      </c>
      <c r="CT81" s="312" t="str">
        <f t="shared" si="35"/>
        <v/>
      </c>
      <c r="CU81" s="312"/>
      <c r="CV81" s="312"/>
      <c r="CW81" s="312"/>
      <c r="CX81" s="312"/>
      <c r="CY81" s="312"/>
      <c r="CZ81" s="312"/>
      <c r="DA81" s="312"/>
      <c r="DB81" s="312"/>
      <c r="DC81" s="312"/>
      <c r="DD81" s="312"/>
      <c r="DE81" s="312"/>
      <c r="DF81" s="312"/>
      <c r="DG81" s="312"/>
      <c r="DH81" s="312"/>
      <c r="DI81" s="312"/>
      <c r="DJ81" s="312"/>
      <c r="DK81" s="312"/>
      <c r="DL81" s="312"/>
      <c r="DM81" s="312"/>
      <c r="DN81" s="312"/>
      <c r="DO81" s="312"/>
      <c r="DP81" s="312"/>
      <c r="DQ81" s="312"/>
      <c r="DR81" s="312"/>
      <c r="DS81" s="312"/>
      <c r="DT81" s="312"/>
      <c r="DU81" s="312"/>
      <c r="DV81" s="312"/>
      <c r="DW81" s="312"/>
      <c r="DX81" s="312"/>
      <c r="DY81" s="312"/>
      <c r="DZ81" s="312"/>
      <c r="EA81" s="312"/>
      <c r="EB81" s="312"/>
      <c r="EC81" s="312"/>
      <c r="ED81" s="312"/>
      <c r="EE81" s="312"/>
      <c r="EF81" s="312"/>
      <c r="EG81" s="312"/>
      <c r="EH81" s="312"/>
      <c r="EI81" s="312"/>
      <c r="EJ81" s="312"/>
      <c r="EK81" s="312"/>
      <c r="EL81" s="312"/>
      <c r="EM81" s="312"/>
      <c r="EN81" s="312"/>
      <c r="EO81" s="312"/>
      <c r="EP81" s="312"/>
      <c r="EQ81" s="312"/>
      <c r="ER81" s="312"/>
      <c r="ES81" s="312"/>
      <c r="ET81" s="312"/>
      <c r="EU81" s="312"/>
      <c r="EV81" s="312"/>
      <c r="EW81" s="312"/>
      <c r="EX81" s="312"/>
      <c r="EY81" s="312"/>
    </row>
    <row r="82" spans="1:155" s="48" customFormat="1" ht="30" customHeight="1" x14ac:dyDescent="0.2">
      <c r="A82" s="159" t="str">
        <f t="shared" si="21"/>
        <v/>
      </c>
      <c r="B82" s="72"/>
      <c r="C82" s="72"/>
      <c r="D82" s="73"/>
      <c r="E82" s="339"/>
      <c r="F82" s="340"/>
      <c r="G82" s="343"/>
      <c r="H82" s="343"/>
      <c r="I82" s="344"/>
      <c r="J82" s="345"/>
      <c r="K82" s="346"/>
      <c r="L82" s="229"/>
      <c r="M82" s="228"/>
      <c r="N82" s="65"/>
      <c r="O82" s="65"/>
      <c r="P82" s="67"/>
      <c r="Q82" s="62"/>
      <c r="R82" s="68"/>
      <c r="S82" s="63"/>
      <c r="T82" s="63"/>
      <c r="U82" s="337"/>
      <c r="V82" s="63"/>
      <c r="W82" s="123"/>
      <c r="X82" s="69"/>
      <c r="Y82" s="81"/>
      <c r="Z82" s="152"/>
      <c r="AA82" s="146"/>
      <c r="AB82" s="153"/>
      <c r="AC82" s="154"/>
      <c r="AD82" s="152"/>
      <c r="AE82" s="152"/>
      <c r="AF82" s="155"/>
      <c r="AG82" s="156"/>
      <c r="AH82" s="155"/>
      <c r="AI82" s="317" t="str">
        <f t="shared" si="28"/>
        <v/>
      </c>
      <c r="AJ82" s="317" t="str">
        <f t="shared" si="29"/>
        <v/>
      </c>
      <c r="AK82" s="328" t="e">
        <f>IF(AR82=".OS",VLOOKUP($AT82,'Pull-Downs_Zyl'!M:N,2,FALSE),VLOOKUP($AT82,'Pull-Downs_Zyl'!K:L,2,FALSE))</f>
        <v>#N/A</v>
      </c>
      <c r="AL82" s="318" t="str">
        <f t="shared" si="36"/>
        <v/>
      </c>
      <c r="AM82" s="158" t="e">
        <f>VLOOKUP($AT82,'Pull-Downs_Zyl'!$K$5:$O$525,3,FALSE)</f>
        <v>#N/A</v>
      </c>
      <c r="AN82" s="151" t="str">
        <f t="shared" si="22"/>
        <v/>
      </c>
      <c r="AO82" s="151" t="str">
        <f t="shared" si="23"/>
        <v/>
      </c>
      <c r="AP82" s="151" t="str">
        <f t="shared" si="24"/>
        <v/>
      </c>
      <c r="AQ82" s="151" t="str">
        <f t="shared" si="25"/>
        <v/>
      </c>
      <c r="AR82" s="207" t="str">
        <f t="shared" si="30"/>
        <v/>
      </c>
      <c r="AS82" s="157" t="s">
        <v>95</v>
      </c>
      <c r="AT82" s="158" t="str">
        <f>IF(V82="Zubehör/Ersatzteile",VLOOKUP(W82,'Pull-Downs_Zyl'!$K$518:$O$525,3,FALSE),CONCATENATE(AN82,AO82,AP82,AQ82,AR82))</f>
        <v/>
      </c>
      <c r="AW82" s="70" t="str">
        <f t="shared" si="26"/>
        <v/>
      </c>
      <c r="BD82" s="70" t="str">
        <f t="shared" si="27"/>
        <v/>
      </c>
      <c r="BE82" s="48" t="s">
        <v>147</v>
      </c>
      <c r="BF82" s="48">
        <v>10</v>
      </c>
      <c r="BG82" s="48" t="s">
        <v>140</v>
      </c>
      <c r="BH82" s="48" t="str">
        <f t="shared" si="38"/>
        <v>49-5310Edelstahl</v>
      </c>
      <c r="BI82" s="48" t="s">
        <v>247</v>
      </c>
      <c r="BK82" s="70" t="e">
        <f>IF(AND(#REF!="ja",M82=9,E82="PegaSys Office eVAYO"),CONCATENATE(L82,#REF!,M82,F82),IF(AND(#REF!="ja",M82=9,E82="PegaSys Office"),CONCATENATE(L82,#REF!,M82,F82),""))</f>
        <v>#REF!</v>
      </c>
      <c r="CB82" s="312"/>
      <c r="CC82" s="312"/>
      <c r="CD82" s="312"/>
      <c r="CE82" s="312" t="str">
        <f>IF(E82="PegaSys 2.1",Datenquelle_Peg2.1!$A$2,"")</f>
        <v/>
      </c>
      <c r="CF82" s="312" t="str">
        <f t="shared" si="31"/>
        <v/>
      </c>
      <c r="CG82" s="312" t="str">
        <f t="shared" si="32"/>
        <v/>
      </c>
      <c r="CH82" s="312" t="str">
        <f>IF(OR(S82="Rosetten",S82="Ovalrosetten"),Datenquelle_Peg2.1!$E$2,IF(OR(S82="Langschild",S82="Langschild schmal"),Datenquelle_Peg2.1!$E$3,IF(S82="Kurzschild",Datenquelle_Peg2.1!$E$4,IF(S82="Scandinavian Oval",Datenquelle_Peg2.1!$E$6,""))))</f>
        <v/>
      </c>
      <c r="CI82" s="312" t="str">
        <f>IF(T82=182,Datenquelle_Peg2.1!$G$2,IF(T82=192,Datenquelle_Peg2.1!$G$3,IF(T82=282,Datenquelle_Peg2.1!$G$4,IF(T82=292,Datenquelle_Peg2.1!$G$5,IF(T82=1182,Datenquelle_Peg2.1!$G$6,"")))))</f>
        <v/>
      </c>
      <c r="CJ82" s="312" t="str">
        <f>IF(G82="links",Datenquelle_Peg2.1!$I$2,IF(G82="rechts",Datenquelle_Peg2.1!$I$3,""))</f>
        <v/>
      </c>
      <c r="CK82" s="312" t="str">
        <f>IF(M82=7,Datenquelle_Peg2.1!$K$2,IF(M82=8,Datenquelle_Peg2.1!$K$3,IF(M82=8.5,Datenquelle_Peg2.1!$K$4,IF(M82=9,Datenquelle_Peg2.1!$K$5,IF(M82="F9 (FS)",Datenquelle_Peg2.1!$K$6,IF(M82=10,Datenquelle_Peg2.1!$K$7,""))))))</f>
        <v/>
      </c>
      <c r="CL82" s="312" t="str">
        <f>IF(L82="37-46 mm",Datenquelle_Peg2.1!$M$2,IF(L82="47-56 mm",Datenquelle_Peg2.1!$M$3,IF(L82="57-66 mm",Datenquelle_Peg2.1!$M$4,IF(L82="67-76 mm",Datenquelle_Peg2.1!$M$5,IF(L82="77-86 mm",Datenquelle_Peg2.1!$M$6,IF(L82="87-96 mm",Datenquelle_Peg2.1!$M$7,IF(L82="97-106 mm",Datenquelle_Peg2.1!$M$8,IF(L82="107-116 mm",Datenquelle_Peg2.1!$M$9,IF(L82="117-126 mm",Datenquelle_Peg2.1!$M$10,IF(L82="127-136 mm",Datenquelle_Peg2.1!$M$11,IF(L82="137-146 mm",Datenquelle_Peg2.1!$M$12,IF(L82="147-156 mm",Datenquelle_Peg2.1!$M$13,IF(L82="156-160 mm",Datenquelle_Peg2.1!$M$14,"")))))))))))))</f>
        <v/>
      </c>
      <c r="CM82" s="312" t="str">
        <f>IF(N82="Profilzyl. PZ",Datenquelle_Peg2.1!$O$3,IF(N82="Blind",Datenquelle_Peg2.1!$O$2,IF(N82="Zylinderabdeckung",Datenquelle_Peg2.1!$O$4,IF(N82="Scandinavian Oval",Datenquelle_Peg2.1!$O$5,""))))</f>
        <v/>
      </c>
      <c r="CN82" s="312" t="str">
        <f>IF(P82="PZ 70",Datenquelle_Peg2.1!$Q$3,IF(P82="PZ 72",Datenquelle_Peg2.1!$Q$4,IF(P82="PZ 78",Datenquelle_Peg2.1!$Q$5,IF(P82="PZ 85",Datenquelle_Peg2.1!$Q$6,IF(P82="PZ 88",Datenquelle_Peg2.1!$Q$7,IF(P82="PZ 92",Datenquelle_Peg2.1!$Q$8,IF(P82="00",Datenquelle_Peg2.1!$Q$2,IF(P82="SO 105",Datenquelle_Peg2.1!$Q$9,""))))))))</f>
        <v/>
      </c>
      <c r="CO82" s="312" t="str">
        <f>IF(O82="Profilzyl. PZ",Datenquelle_Peg2.1!$S$3,IF(O82="Blind",Datenquelle_Peg2.1!$S$2,IF(O82="Scandinavian Oval",Datenquelle_Peg2.1!$S$4,"")))</f>
        <v/>
      </c>
      <c r="CP82" s="312" t="str">
        <f t="shared" si="37"/>
        <v/>
      </c>
      <c r="CQ82" s="312" t="str">
        <f>IF(AND(Q82="außen",R82="einrastend"),Datenquelle_Peg2.1!$W$3,IF(AND(Q82="außen",R82="verschraubt"),Datenquelle_Peg2.1!$W$2,""))</f>
        <v/>
      </c>
      <c r="CR82" s="312" t="str">
        <f t="shared" si="33"/>
        <v/>
      </c>
      <c r="CS82" s="312" t="str">
        <f t="shared" si="34"/>
        <v/>
      </c>
      <c r="CT82" s="312" t="str">
        <f t="shared" si="35"/>
        <v/>
      </c>
      <c r="CU82" s="312"/>
      <c r="CV82" s="312"/>
      <c r="CW82" s="312"/>
      <c r="CX82" s="312"/>
      <c r="CY82" s="312"/>
      <c r="CZ82" s="312"/>
      <c r="DA82" s="312"/>
      <c r="DB82" s="312"/>
      <c r="DC82" s="312"/>
      <c r="DD82" s="312"/>
      <c r="DE82" s="312"/>
      <c r="DF82" s="312"/>
      <c r="DG82" s="312"/>
      <c r="DH82" s="312"/>
      <c r="DI82" s="312"/>
      <c r="DJ82" s="312"/>
      <c r="DK82" s="312"/>
      <c r="DL82" s="312"/>
      <c r="DM82" s="312"/>
      <c r="DN82" s="312"/>
      <c r="DO82" s="312"/>
      <c r="DP82" s="312"/>
      <c r="DQ82" s="312"/>
      <c r="DR82" s="312"/>
      <c r="DS82" s="312"/>
      <c r="DT82" s="312"/>
      <c r="DU82" s="312"/>
      <c r="DV82" s="312"/>
      <c r="DW82" s="312"/>
      <c r="DX82" s="312"/>
      <c r="DY82" s="312"/>
      <c r="DZ82" s="312"/>
      <c r="EA82" s="312"/>
      <c r="EB82" s="312"/>
      <c r="EC82" s="312"/>
      <c r="ED82" s="312"/>
      <c r="EE82" s="312"/>
      <c r="EF82" s="312"/>
      <c r="EG82" s="312"/>
      <c r="EH82" s="312"/>
      <c r="EI82" s="312"/>
      <c r="EJ82" s="312"/>
      <c r="EK82" s="312"/>
      <c r="EL82" s="312"/>
      <c r="EM82" s="312"/>
      <c r="EN82" s="312"/>
      <c r="EO82" s="312"/>
      <c r="EP82" s="312"/>
      <c r="EQ82" s="312"/>
      <c r="ER82" s="312"/>
      <c r="ES82" s="312"/>
      <c r="ET82" s="312"/>
      <c r="EU82" s="312"/>
      <c r="EV82" s="312"/>
      <c r="EW82" s="312"/>
      <c r="EX82" s="312"/>
      <c r="EY82" s="312"/>
    </row>
    <row r="83" spans="1:155" s="48" customFormat="1" ht="30" customHeight="1" x14ac:dyDescent="0.2">
      <c r="A83" s="159" t="str">
        <f t="shared" si="21"/>
        <v/>
      </c>
      <c r="B83" s="72"/>
      <c r="C83" s="72"/>
      <c r="D83" s="73"/>
      <c r="E83" s="339"/>
      <c r="F83" s="340"/>
      <c r="G83" s="343"/>
      <c r="H83" s="343"/>
      <c r="I83" s="344"/>
      <c r="J83" s="345"/>
      <c r="K83" s="346"/>
      <c r="L83" s="229"/>
      <c r="M83" s="228"/>
      <c r="N83" s="65"/>
      <c r="O83" s="65"/>
      <c r="P83" s="67"/>
      <c r="Q83" s="62"/>
      <c r="R83" s="68"/>
      <c r="S83" s="63"/>
      <c r="T83" s="63"/>
      <c r="U83" s="337"/>
      <c r="V83" s="63"/>
      <c r="W83" s="123"/>
      <c r="X83" s="69"/>
      <c r="Y83" s="81"/>
      <c r="Z83" s="152"/>
      <c r="AA83" s="146"/>
      <c r="AB83" s="153"/>
      <c r="AC83" s="154"/>
      <c r="AD83" s="152"/>
      <c r="AE83" s="152"/>
      <c r="AF83" s="155"/>
      <c r="AG83" s="156"/>
      <c r="AH83" s="155"/>
      <c r="AI83" s="317" t="str">
        <f t="shared" si="28"/>
        <v/>
      </c>
      <c r="AJ83" s="317" t="str">
        <f t="shared" si="29"/>
        <v/>
      </c>
      <c r="AK83" s="328" t="e">
        <f>IF(AR83=".OS",VLOOKUP($AT83,'Pull-Downs_Zyl'!M:N,2,FALSE),VLOOKUP($AT83,'Pull-Downs_Zyl'!K:L,2,FALSE))</f>
        <v>#N/A</v>
      </c>
      <c r="AL83" s="318" t="str">
        <f t="shared" si="36"/>
        <v/>
      </c>
      <c r="AM83" s="158" t="e">
        <f>VLOOKUP($AT83,'Pull-Downs_Zyl'!$K$5:$O$525,3,FALSE)</f>
        <v>#N/A</v>
      </c>
      <c r="AN83" s="151" t="str">
        <f t="shared" si="22"/>
        <v/>
      </c>
      <c r="AO83" s="151" t="str">
        <f t="shared" si="23"/>
        <v/>
      </c>
      <c r="AP83" s="151" t="str">
        <f t="shared" si="24"/>
        <v/>
      </c>
      <c r="AQ83" s="151" t="str">
        <f t="shared" si="25"/>
        <v/>
      </c>
      <c r="AR83" s="207" t="str">
        <f t="shared" si="30"/>
        <v/>
      </c>
      <c r="AS83" s="157" t="s">
        <v>95</v>
      </c>
      <c r="AT83" s="158" t="str">
        <f>IF(V83="Zubehör/Ersatzteile",VLOOKUP(W83,'Pull-Downs_Zyl'!$K$518:$O$525,3,FALSE),CONCATENATE(AN83,AO83,AP83,AQ83,AR83))</f>
        <v/>
      </c>
      <c r="AW83" s="70" t="str">
        <f t="shared" si="26"/>
        <v/>
      </c>
      <c r="BD83" s="70" t="str">
        <f t="shared" si="27"/>
        <v/>
      </c>
      <c r="BE83" s="48" t="s">
        <v>152</v>
      </c>
      <c r="BF83" s="48">
        <v>7</v>
      </c>
      <c r="BG83" s="48" t="s">
        <v>140</v>
      </c>
      <c r="BH83" s="48" t="str">
        <f t="shared" si="38"/>
        <v>54-587Edelstahl</v>
      </c>
      <c r="BI83" s="48" t="s">
        <v>248</v>
      </c>
      <c r="BK83" s="70" t="e">
        <f>IF(AND(#REF!="ja",M83=9,E83="PegaSys Office eVAYO"),CONCATENATE(L83,#REF!,M83,F83),IF(AND(#REF!="ja",M83=9,E83="PegaSys Office"),CONCATENATE(L83,#REF!,M83,F83),""))</f>
        <v>#REF!</v>
      </c>
      <c r="CB83" s="312"/>
      <c r="CC83" s="312"/>
      <c r="CD83" s="312"/>
      <c r="CE83" s="312" t="str">
        <f>IF(E83="PegaSys 2.1",Datenquelle_Peg2.1!$A$2,"")</f>
        <v/>
      </c>
      <c r="CF83" s="312" t="str">
        <f t="shared" si="31"/>
        <v/>
      </c>
      <c r="CG83" s="312" t="str">
        <f t="shared" si="32"/>
        <v/>
      </c>
      <c r="CH83" s="312" t="str">
        <f>IF(OR(S83="Rosetten",S83="Ovalrosetten"),Datenquelle_Peg2.1!$E$2,IF(OR(S83="Langschild",S83="Langschild schmal"),Datenquelle_Peg2.1!$E$3,IF(S83="Kurzschild",Datenquelle_Peg2.1!$E$4,IF(S83="Scandinavian Oval",Datenquelle_Peg2.1!$E$6,""))))</f>
        <v/>
      </c>
      <c r="CI83" s="312" t="str">
        <f>IF(T83=182,Datenquelle_Peg2.1!$G$2,IF(T83=192,Datenquelle_Peg2.1!$G$3,IF(T83=282,Datenquelle_Peg2.1!$G$4,IF(T83=292,Datenquelle_Peg2.1!$G$5,IF(T83=1182,Datenquelle_Peg2.1!$G$6,"")))))</f>
        <v/>
      </c>
      <c r="CJ83" s="312" t="str">
        <f>IF(G83="links",Datenquelle_Peg2.1!$I$2,IF(G83="rechts",Datenquelle_Peg2.1!$I$3,""))</f>
        <v/>
      </c>
      <c r="CK83" s="312" t="str">
        <f>IF(M83=7,Datenquelle_Peg2.1!$K$2,IF(M83=8,Datenquelle_Peg2.1!$K$3,IF(M83=8.5,Datenquelle_Peg2.1!$K$4,IF(M83=9,Datenquelle_Peg2.1!$K$5,IF(M83="F9 (FS)",Datenquelle_Peg2.1!$K$6,IF(M83=10,Datenquelle_Peg2.1!$K$7,""))))))</f>
        <v/>
      </c>
      <c r="CL83" s="312" t="str">
        <f>IF(L83="37-46 mm",Datenquelle_Peg2.1!$M$2,IF(L83="47-56 mm",Datenquelle_Peg2.1!$M$3,IF(L83="57-66 mm",Datenquelle_Peg2.1!$M$4,IF(L83="67-76 mm",Datenquelle_Peg2.1!$M$5,IF(L83="77-86 mm",Datenquelle_Peg2.1!$M$6,IF(L83="87-96 mm",Datenquelle_Peg2.1!$M$7,IF(L83="97-106 mm",Datenquelle_Peg2.1!$M$8,IF(L83="107-116 mm",Datenquelle_Peg2.1!$M$9,IF(L83="117-126 mm",Datenquelle_Peg2.1!$M$10,IF(L83="127-136 mm",Datenquelle_Peg2.1!$M$11,IF(L83="137-146 mm",Datenquelle_Peg2.1!$M$12,IF(L83="147-156 mm",Datenquelle_Peg2.1!$M$13,IF(L83="156-160 mm",Datenquelle_Peg2.1!$M$14,"")))))))))))))</f>
        <v/>
      </c>
      <c r="CM83" s="312" t="str">
        <f>IF(N83="Profilzyl. PZ",Datenquelle_Peg2.1!$O$3,IF(N83="Blind",Datenquelle_Peg2.1!$O$2,IF(N83="Zylinderabdeckung",Datenquelle_Peg2.1!$O$4,IF(N83="Scandinavian Oval",Datenquelle_Peg2.1!$O$5,""))))</f>
        <v/>
      </c>
      <c r="CN83" s="312" t="str">
        <f>IF(P83="PZ 70",Datenquelle_Peg2.1!$Q$3,IF(P83="PZ 72",Datenquelle_Peg2.1!$Q$4,IF(P83="PZ 78",Datenquelle_Peg2.1!$Q$5,IF(P83="PZ 85",Datenquelle_Peg2.1!$Q$6,IF(P83="PZ 88",Datenquelle_Peg2.1!$Q$7,IF(P83="PZ 92",Datenquelle_Peg2.1!$Q$8,IF(P83="00",Datenquelle_Peg2.1!$Q$2,IF(P83="SO 105",Datenquelle_Peg2.1!$Q$9,""))))))))</f>
        <v/>
      </c>
      <c r="CO83" s="312" t="str">
        <f>IF(O83="Profilzyl. PZ",Datenquelle_Peg2.1!$S$3,IF(O83="Blind",Datenquelle_Peg2.1!$S$2,IF(O83="Scandinavian Oval",Datenquelle_Peg2.1!$S$4,"")))</f>
        <v/>
      </c>
      <c r="CP83" s="312" t="str">
        <f t="shared" si="37"/>
        <v/>
      </c>
      <c r="CQ83" s="312" t="str">
        <f>IF(AND(Q83="außen",R83="einrastend"),Datenquelle_Peg2.1!$W$3,IF(AND(Q83="außen",R83="verschraubt"),Datenquelle_Peg2.1!$W$2,""))</f>
        <v/>
      </c>
      <c r="CR83" s="312" t="str">
        <f t="shared" si="33"/>
        <v/>
      </c>
      <c r="CS83" s="312" t="str">
        <f t="shared" si="34"/>
        <v/>
      </c>
      <c r="CT83" s="312" t="str">
        <f t="shared" si="35"/>
        <v/>
      </c>
      <c r="CU83" s="312"/>
      <c r="CV83" s="312"/>
      <c r="CW83" s="312"/>
      <c r="CX83" s="312"/>
      <c r="CY83" s="312"/>
      <c r="CZ83" s="312"/>
      <c r="DA83" s="312"/>
      <c r="DB83" s="312"/>
      <c r="DC83" s="312"/>
      <c r="DD83" s="312"/>
      <c r="DE83" s="312"/>
      <c r="DF83" s="312"/>
      <c r="DG83" s="312"/>
      <c r="DH83" s="312"/>
      <c r="DI83" s="312"/>
      <c r="DJ83" s="312"/>
      <c r="DK83" s="312"/>
      <c r="DL83" s="312"/>
      <c r="DM83" s="312"/>
      <c r="DN83" s="312"/>
      <c r="DO83" s="312"/>
      <c r="DP83" s="312"/>
      <c r="DQ83" s="312"/>
      <c r="DR83" s="312"/>
      <c r="DS83" s="312"/>
      <c r="DT83" s="312"/>
      <c r="DU83" s="312"/>
      <c r="DV83" s="312"/>
      <c r="DW83" s="312"/>
      <c r="DX83" s="312"/>
      <c r="DY83" s="312"/>
      <c r="DZ83" s="312"/>
      <c r="EA83" s="312"/>
      <c r="EB83" s="312"/>
      <c r="EC83" s="312"/>
      <c r="ED83" s="312"/>
      <c r="EE83" s="312"/>
      <c r="EF83" s="312"/>
      <c r="EG83" s="312"/>
      <c r="EH83" s="312"/>
      <c r="EI83" s="312"/>
      <c r="EJ83" s="312"/>
      <c r="EK83" s="312"/>
      <c r="EL83" s="312"/>
      <c r="EM83" s="312"/>
      <c r="EN83" s="312"/>
      <c r="EO83" s="312"/>
      <c r="EP83" s="312"/>
      <c r="EQ83" s="312"/>
      <c r="ER83" s="312"/>
      <c r="ES83" s="312"/>
      <c r="ET83" s="312"/>
      <c r="EU83" s="312"/>
      <c r="EV83" s="312"/>
      <c r="EW83" s="312"/>
      <c r="EX83" s="312"/>
      <c r="EY83" s="312"/>
    </row>
    <row r="84" spans="1:155" s="48" customFormat="1" ht="30" customHeight="1" x14ac:dyDescent="0.2">
      <c r="A84" s="159" t="str">
        <f t="shared" si="21"/>
        <v/>
      </c>
      <c r="B84" s="72"/>
      <c r="C84" s="72"/>
      <c r="D84" s="73"/>
      <c r="E84" s="339"/>
      <c r="F84" s="340"/>
      <c r="G84" s="343"/>
      <c r="H84" s="343"/>
      <c r="I84" s="344"/>
      <c r="J84" s="345"/>
      <c r="K84" s="346"/>
      <c r="L84" s="229"/>
      <c r="M84" s="228"/>
      <c r="N84" s="65"/>
      <c r="O84" s="65"/>
      <c r="P84" s="67"/>
      <c r="Q84" s="62"/>
      <c r="R84" s="68"/>
      <c r="S84" s="63"/>
      <c r="T84" s="63"/>
      <c r="U84" s="337"/>
      <c r="V84" s="63"/>
      <c r="W84" s="123"/>
      <c r="X84" s="69"/>
      <c r="Y84" s="81"/>
      <c r="Z84" s="152"/>
      <c r="AA84" s="146"/>
      <c r="AB84" s="153"/>
      <c r="AC84" s="154"/>
      <c r="AD84" s="152"/>
      <c r="AE84" s="152"/>
      <c r="AF84" s="155"/>
      <c r="AG84" s="156"/>
      <c r="AH84" s="155"/>
      <c r="AI84" s="317" t="str">
        <f t="shared" si="28"/>
        <v/>
      </c>
      <c r="AJ84" s="317" t="str">
        <f t="shared" si="29"/>
        <v/>
      </c>
      <c r="AK84" s="328" t="e">
        <f>IF(AR84=".OS",VLOOKUP($AT84,'Pull-Downs_Zyl'!M:N,2,FALSE),VLOOKUP($AT84,'Pull-Downs_Zyl'!K:L,2,FALSE))</f>
        <v>#N/A</v>
      </c>
      <c r="AL84" s="318" t="str">
        <f t="shared" si="36"/>
        <v/>
      </c>
      <c r="AM84" s="158" t="e">
        <f>VLOOKUP($AT84,'Pull-Downs_Zyl'!$K$5:$O$525,3,FALSE)</f>
        <v>#N/A</v>
      </c>
      <c r="AN84" s="151" t="str">
        <f t="shared" si="22"/>
        <v/>
      </c>
      <c r="AO84" s="151" t="str">
        <f t="shared" si="23"/>
        <v/>
      </c>
      <c r="AP84" s="151" t="str">
        <f t="shared" si="24"/>
        <v/>
      </c>
      <c r="AQ84" s="151" t="str">
        <f t="shared" si="25"/>
        <v/>
      </c>
      <c r="AR84" s="207" t="str">
        <f t="shared" si="30"/>
        <v/>
      </c>
      <c r="AS84" s="157" t="s">
        <v>95</v>
      </c>
      <c r="AT84" s="158" t="str">
        <f>IF(V84="Zubehör/Ersatzteile",VLOOKUP(W84,'Pull-Downs_Zyl'!$K$518:$O$525,3,FALSE),CONCATENATE(AN84,AO84,AP84,AQ84,AR84))</f>
        <v/>
      </c>
      <c r="AW84" s="70" t="str">
        <f t="shared" si="26"/>
        <v/>
      </c>
      <c r="BD84" s="70" t="str">
        <f t="shared" si="27"/>
        <v/>
      </c>
      <c r="BE84" s="48" t="s">
        <v>152</v>
      </c>
      <c r="BF84" s="48">
        <v>8</v>
      </c>
      <c r="BG84" s="48" t="s">
        <v>140</v>
      </c>
      <c r="BH84" s="48" t="str">
        <f t="shared" si="38"/>
        <v>54-588Edelstahl</v>
      </c>
      <c r="BI84" s="48" t="s">
        <v>249</v>
      </c>
      <c r="BK84" s="70" t="e">
        <f>IF(AND(#REF!="ja",M84=9,E84="PegaSys Office eVAYO"),CONCATENATE(L84,#REF!,M84,F84),IF(AND(#REF!="ja",M84=9,E84="PegaSys Office"),CONCATENATE(L84,#REF!,M84,F84),""))</f>
        <v>#REF!</v>
      </c>
      <c r="CB84" s="312"/>
      <c r="CC84" s="312"/>
      <c r="CD84" s="312"/>
      <c r="CE84" s="312" t="str">
        <f>IF(E84="PegaSys 2.1",Datenquelle_Peg2.1!$A$2,"")</f>
        <v/>
      </c>
      <c r="CF84" s="312" t="str">
        <f t="shared" si="31"/>
        <v/>
      </c>
      <c r="CG84" s="312" t="str">
        <f t="shared" si="32"/>
        <v/>
      </c>
      <c r="CH84" s="312" t="str">
        <f>IF(OR(S84="Rosetten",S84="Ovalrosetten"),Datenquelle_Peg2.1!$E$2,IF(OR(S84="Langschild",S84="Langschild schmal"),Datenquelle_Peg2.1!$E$3,IF(S84="Kurzschild",Datenquelle_Peg2.1!$E$4,IF(S84="Scandinavian Oval",Datenquelle_Peg2.1!$E$6,""))))</f>
        <v/>
      </c>
      <c r="CI84" s="312" t="str">
        <f>IF(T84=182,Datenquelle_Peg2.1!$G$2,IF(T84=192,Datenquelle_Peg2.1!$G$3,IF(T84=282,Datenquelle_Peg2.1!$G$4,IF(T84=292,Datenquelle_Peg2.1!$G$5,IF(T84=1182,Datenquelle_Peg2.1!$G$6,"")))))</f>
        <v/>
      </c>
      <c r="CJ84" s="312" t="str">
        <f>IF(G84="links",Datenquelle_Peg2.1!$I$2,IF(G84="rechts",Datenquelle_Peg2.1!$I$3,""))</f>
        <v/>
      </c>
      <c r="CK84" s="312" t="str">
        <f>IF(M84=7,Datenquelle_Peg2.1!$K$2,IF(M84=8,Datenquelle_Peg2.1!$K$3,IF(M84=8.5,Datenquelle_Peg2.1!$K$4,IF(M84=9,Datenquelle_Peg2.1!$K$5,IF(M84="F9 (FS)",Datenquelle_Peg2.1!$K$6,IF(M84=10,Datenquelle_Peg2.1!$K$7,""))))))</f>
        <v/>
      </c>
      <c r="CL84" s="312" t="str">
        <f>IF(L84="37-46 mm",Datenquelle_Peg2.1!$M$2,IF(L84="47-56 mm",Datenquelle_Peg2.1!$M$3,IF(L84="57-66 mm",Datenquelle_Peg2.1!$M$4,IF(L84="67-76 mm",Datenquelle_Peg2.1!$M$5,IF(L84="77-86 mm",Datenquelle_Peg2.1!$M$6,IF(L84="87-96 mm",Datenquelle_Peg2.1!$M$7,IF(L84="97-106 mm",Datenquelle_Peg2.1!$M$8,IF(L84="107-116 mm",Datenquelle_Peg2.1!$M$9,IF(L84="117-126 mm",Datenquelle_Peg2.1!$M$10,IF(L84="127-136 mm",Datenquelle_Peg2.1!$M$11,IF(L84="137-146 mm",Datenquelle_Peg2.1!$M$12,IF(L84="147-156 mm",Datenquelle_Peg2.1!$M$13,IF(L84="156-160 mm",Datenquelle_Peg2.1!$M$14,"")))))))))))))</f>
        <v/>
      </c>
      <c r="CM84" s="312" t="str">
        <f>IF(N84="Profilzyl. PZ",Datenquelle_Peg2.1!$O$3,IF(N84="Blind",Datenquelle_Peg2.1!$O$2,IF(N84="Zylinderabdeckung",Datenquelle_Peg2.1!$O$4,IF(N84="Scandinavian Oval",Datenquelle_Peg2.1!$O$5,""))))</f>
        <v/>
      </c>
      <c r="CN84" s="312" t="str">
        <f>IF(P84="PZ 70",Datenquelle_Peg2.1!$Q$3,IF(P84="PZ 72",Datenquelle_Peg2.1!$Q$4,IF(P84="PZ 78",Datenquelle_Peg2.1!$Q$5,IF(P84="PZ 85",Datenquelle_Peg2.1!$Q$6,IF(P84="PZ 88",Datenquelle_Peg2.1!$Q$7,IF(P84="PZ 92",Datenquelle_Peg2.1!$Q$8,IF(P84="00",Datenquelle_Peg2.1!$Q$2,IF(P84="SO 105",Datenquelle_Peg2.1!$Q$9,""))))))))</f>
        <v/>
      </c>
      <c r="CO84" s="312" t="str">
        <f>IF(O84="Profilzyl. PZ",Datenquelle_Peg2.1!$S$3,IF(O84="Blind",Datenquelle_Peg2.1!$S$2,IF(O84="Scandinavian Oval",Datenquelle_Peg2.1!$S$4,"")))</f>
        <v/>
      </c>
      <c r="CP84" s="312" t="str">
        <f t="shared" si="37"/>
        <v/>
      </c>
      <c r="CQ84" s="312" t="str">
        <f>IF(AND(Q84="außen",R84="einrastend"),Datenquelle_Peg2.1!$W$3,IF(AND(Q84="außen",R84="verschraubt"),Datenquelle_Peg2.1!$W$2,""))</f>
        <v/>
      </c>
      <c r="CR84" s="312" t="str">
        <f t="shared" si="33"/>
        <v/>
      </c>
      <c r="CS84" s="312" t="str">
        <f t="shared" si="34"/>
        <v/>
      </c>
      <c r="CT84" s="312" t="str">
        <f t="shared" si="35"/>
        <v/>
      </c>
      <c r="CU84" s="312"/>
      <c r="CV84" s="312"/>
      <c r="CW84" s="312"/>
      <c r="CX84" s="312"/>
      <c r="CY84" s="312"/>
      <c r="CZ84" s="312"/>
      <c r="DA84" s="312"/>
      <c r="DB84" s="312"/>
      <c r="DC84" s="312"/>
      <c r="DD84" s="312"/>
      <c r="DE84" s="312"/>
      <c r="DF84" s="312"/>
      <c r="DG84" s="312"/>
      <c r="DH84" s="312"/>
      <c r="DI84" s="312"/>
      <c r="DJ84" s="312"/>
      <c r="DK84" s="312"/>
      <c r="DL84" s="312"/>
      <c r="DM84" s="312"/>
      <c r="DN84" s="312"/>
      <c r="DO84" s="312"/>
      <c r="DP84" s="312"/>
      <c r="DQ84" s="312"/>
      <c r="DR84" s="312"/>
      <c r="DS84" s="312"/>
      <c r="DT84" s="312"/>
      <c r="DU84" s="312"/>
      <c r="DV84" s="312"/>
      <c r="DW84" s="312"/>
      <c r="DX84" s="312"/>
      <c r="DY84" s="312"/>
      <c r="DZ84" s="312"/>
      <c r="EA84" s="312"/>
      <c r="EB84" s="312"/>
      <c r="EC84" s="312"/>
      <c r="ED84" s="312"/>
      <c r="EE84" s="312"/>
      <c r="EF84" s="312"/>
      <c r="EG84" s="312"/>
      <c r="EH84" s="312"/>
      <c r="EI84" s="312"/>
      <c r="EJ84" s="312"/>
      <c r="EK84" s="312"/>
      <c r="EL84" s="312"/>
      <c r="EM84" s="312"/>
      <c r="EN84" s="312"/>
      <c r="EO84" s="312"/>
      <c r="EP84" s="312"/>
      <c r="EQ84" s="312"/>
      <c r="ER84" s="312"/>
      <c r="ES84" s="312"/>
      <c r="ET84" s="312"/>
      <c r="EU84" s="312"/>
      <c r="EV84" s="312"/>
      <c r="EW84" s="312"/>
      <c r="EX84" s="312"/>
      <c r="EY84" s="312"/>
    </row>
    <row r="85" spans="1:155" s="48" customFormat="1" ht="30" customHeight="1" x14ac:dyDescent="0.2">
      <c r="A85" s="159" t="str">
        <f t="shared" si="21"/>
        <v/>
      </c>
      <c r="B85" s="72"/>
      <c r="C85" s="72"/>
      <c r="D85" s="73"/>
      <c r="E85" s="339"/>
      <c r="F85" s="340"/>
      <c r="G85" s="343"/>
      <c r="H85" s="343"/>
      <c r="I85" s="344"/>
      <c r="J85" s="345"/>
      <c r="K85" s="346"/>
      <c r="L85" s="229"/>
      <c r="M85" s="228"/>
      <c r="N85" s="65"/>
      <c r="O85" s="65"/>
      <c r="P85" s="67"/>
      <c r="Q85" s="62"/>
      <c r="R85" s="68"/>
      <c r="S85" s="63"/>
      <c r="T85" s="63"/>
      <c r="U85" s="337"/>
      <c r="V85" s="63"/>
      <c r="W85" s="123"/>
      <c r="X85" s="69"/>
      <c r="Y85" s="81"/>
      <c r="Z85" s="152"/>
      <c r="AA85" s="146"/>
      <c r="AB85" s="153"/>
      <c r="AC85" s="154"/>
      <c r="AD85" s="152"/>
      <c r="AE85" s="152"/>
      <c r="AF85" s="155"/>
      <c r="AG85" s="156"/>
      <c r="AH85" s="155"/>
      <c r="AI85" s="317" t="str">
        <f t="shared" si="28"/>
        <v/>
      </c>
      <c r="AJ85" s="317" t="str">
        <f t="shared" si="29"/>
        <v/>
      </c>
      <c r="AK85" s="328" t="e">
        <f>IF(AR85=".OS",VLOOKUP($AT85,'Pull-Downs_Zyl'!M:N,2,FALSE),VLOOKUP($AT85,'Pull-Downs_Zyl'!K:L,2,FALSE))</f>
        <v>#N/A</v>
      </c>
      <c r="AL85" s="318" t="str">
        <f t="shared" si="36"/>
        <v/>
      </c>
      <c r="AM85" s="158" t="e">
        <f>VLOOKUP($AT85,'Pull-Downs_Zyl'!$K$5:$O$525,3,FALSE)</f>
        <v>#N/A</v>
      </c>
      <c r="AN85" s="151" t="str">
        <f t="shared" si="22"/>
        <v/>
      </c>
      <c r="AO85" s="151" t="str">
        <f t="shared" si="23"/>
        <v/>
      </c>
      <c r="AP85" s="151" t="str">
        <f t="shared" si="24"/>
        <v/>
      </c>
      <c r="AQ85" s="151" t="str">
        <f t="shared" si="25"/>
        <v/>
      </c>
      <c r="AR85" s="207" t="str">
        <f t="shared" si="30"/>
        <v/>
      </c>
      <c r="AS85" s="157" t="s">
        <v>95</v>
      </c>
      <c r="AT85" s="158" t="str">
        <f>IF(V85="Zubehör/Ersatzteile",VLOOKUP(W85,'Pull-Downs_Zyl'!$K$518:$O$525,3,FALSE),CONCATENATE(AN85,AO85,AP85,AQ85,AR85))</f>
        <v/>
      </c>
      <c r="AW85" s="70" t="str">
        <f t="shared" si="26"/>
        <v/>
      </c>
      <c r="BD85" s="70" t="str">
        <f t="shared" si="27"/>
        <v/>
      </c>
      <c r="BE85" s="48" t="s">
        <v>152</v>
      </c>
      <c r="BF85" s="48">
        <v>8.5</v>
      </c>
      <c r="BG85" s="48" t="s">
        <v>140</v>
      </c>
      <c r="BH85" s="48" t="str">
        <f t="shared" si="38"/>
        <v>54-588,5Edelstahl</v>
      </c>
      <c r="BI85" s="48" t="s">
        <v>250</v>
      </c>
      <c r="BK85" s="70" t="e">
        <f>IF(AND(#REF!="ja",M85=9,E85="PegaSys Office eVAYO"),CONCATENATE(L85,#REF!,M85,F85),IF(AND(#REF!="ja",M85=9,E85="PegaSys Office"),CONCATENATE(L85,#REF!,M85,F85),""))</f>
        <v>#REF!</v>
      </c>
      <c r="CB85" s="312"/>
      <c r="CC85" s="312"/>
      <c r="CD85" s="312"/>
      <c r="CE85" s="312" t="str">
        <f>IF(E85="PegaSys 2.1",Datenquelle_Peg2.1!$A$2,"")</f>
        <v/>
      </c>
      <c r="CF85" s="312" t="str">
        <f t="shared" si="31"/>
        <v/>
      </c>
      <c r="CG85" s="312" t="str">
        <f t="shared" si="32"/>
        <v/>
      </c>
      <c r="CH85" s="312" t="str">
        <f>IF(OR(S85="Rosetten",S85="Ovalrosetten"),Datenquelle_Peg2.1!$E$2,IF(OR(S85="Langschild",S85="Langschild schmal"),Datenquelle_Peg2.1!$E$3,IF(S85="Kurzschild",Datenquelle_Peg2.1!$E$4,IF(S85="Scandinavian Oval",Datenquelle_Peg2.1!$E$6,""))))</f>
        <v/>
      </c>
      <c r="CI85" s="312" t="str">
        <f>IF(T85=182,Datenquelle_Peg2.1!$G$2,IF(T85=192,Datenquelle_Peg2.1!$G$3,IF(T85=282,Datenquelle_Peg2.1!$G$4,IF(T85=292,Datenquelle_Peg2.1!$G$5,IF(T85=1182,Datenquelle_Peg2.1!$G$6,"")))))</f>
        <v/>
      </c>
      <c r="CJ85" s="312" t="str">
        <f>IF(G85="links",Datenquelle_Peg2.1!$I$2,IF(G85="rechts",Datenquelle_Peg2.1!$I$3,""))</f>
        <v/>
      </c>
      <c r="CK85" s="312" t="str">
        <f>IF(M85=7,Datenquelle_Peg2.1!$K$2,IF(M85=8,Datenquelle_Peg2.1!$K$3,IF(M85=8.5,Datenquelle_Peg2.1!$K$4,IF(M85=9,Datenquelle_Peg2.1!$K$5,IF(M85="F9 (FS)",Datenquelle_Peg2.1!$K$6,IF(M85=10,Datenquelle_Peg2.1!$K$7,""))))))</f>
        <v/>
      </c>
      <c r="CL85" s="312" t="str">
        <f>IF(L85="37-46 mm",Datenquelle_Peg2.1!$M$2,IF(L85="47-56 mm",Datenquelle_Peg2.1!$M$3,IF(L85="57-66 mm",Datenquelle_Peg2.1!$M$4,IF(L85="67-76 mm",Datenquelle_Peg2.1!$M$5,IF(L85="77-86 mm",Datenquelle_Peg2.1!$M$6,IF(L85="87-96 mm",Datenquelle_Peg2.1!$M$7,IF(L85="97-106 mm",Datenquelle_Peg2.1!$M$8,IF(L85="107-116 mm",Datenquelle_Peg2.1!$M$9,IF(L85="117-126 mm",Datenquelle_Peg2.1!$M$10,IF(L85="127-136 mm",Datenquelle_Peg2.1!$M$11,IF(L85="137-146 mm",Datenquelle_Peg2.1!$M$12,IF(L85="147-156 mm",Datenquelle_Peg2.1!$M$13,IF(L85="156-160 mm",Datenquelle_Peg2.1!$M$14,"")))))))))))))</f>
        <v/>
      </c>
      <c r="CM85" s="312" t="str">
        <f>IF(N85="Profilzyl. PZ",Datenquelle_Peg2.1!$O$3,IF(N85="Blind",Datenquelle_Peg2.1!$O$2,IF(N85="Zylinderabdeckung",Datenquelle_Peg2.1!$O$4,IF(N85="Scandinavian Oval",Datenquelle_Peg2.1!$O$5,""))))</f>
        <v/>
      </c>
      <c r="CN85" s="312" t="str">
        <f>IF(P85="PZ 70",Datenquelle_Peg2.1!$Q$3,IF(P85="PZ 72",Datenquelle_Peg2.1!$Q$4,IF(P85="PZ 78",Datenquelle_Peg2.1!$Q$5,IF(P85="PZ 85",Datenquelle_Peg2.1!$Q$6,IF(P85="PZ 88",Datenquelle_Peg2.1!$Q$7,IF(P85="PZ 92",Datenquelle_Peg2.1!$Q$8,IF(P85="00",Datenquelle_Peg2.1!$Q$2,IF(P85="SO 105",Datenquelle_Peg2.1!$Q$9,""))))))))</f>
        <v/>
      </c>
      <c r="CO85" s="312" t="str">
        <f>IF(O85="Profilzyl. PZ",Datenquelle_Peg2.1!$S$3,IF(O85="Blind",Datenquelle_Peg2.1!$S$2,IF(O85="Scandinavian Oval",Datenquelle_Peg2.1!$S$4,"")))</f>
        <v/>
      </c>
      <c r="CP85" s="312" t="str">
        <f t="shared" si="37"/>
        <v/>
      </c>
      <c r="CQ85" s="312" t="str">
        <f>IF(AND(Q85="außen",R85="einrastend"),Datenquelle_Peg2.1!$W$3,IF(AND(Q85="außen",R85="verschraubt"),Datenquelle_Peg2.1!$W$2,""))</f>
        <v/>
      </c>
      <c r="CR85" s="312" t="str">
        <f t="shared" si="33"/>
        <v/>
      </c>
      <c r="CS85" s="312" t="str">
        <f t="shared" si="34"/>
        <v/>
      </c>
      <c r="CT85" s="312" t="str">
        <f t="shared" si="35"/>
        <v/>
      </c>
      <c r="CU85" s="312"/>
      <c r="CV85" s="312"/>
      <c r="CW85" s="312"/>
      <c r="CX85" s="312"/>
      <c r="CY85" s="312"/>
      <c r="CZ85" s="312"/>
      <c r="DA85" s="312"/>
      <c r="DB85" s="312"/>
      <c r="DC85" s="312"/>
      <c r="DD85" s="312"/>
      <c r="DE85" s="312"/>
      <c r="DF85" s="312"/>
      <c r="DG85" s="312"/>
      <c r="DH85" s="312"/>
      <c r="DI85" s="312"/>
      <c r="DJ85" s="312"/>
      <c r="DK85" s="312"/>
      <c r="DL85" s="312"/>
      <c r="DM85" s="312"/>
      <c r="DN85" s="312"/>
      <c r="DO85" s="312"/>
      <c r="DP85" s="312"/>
      <c r="DQ85" s="312"/>
      <c r="DR85" s="312"/>
      <c r="DS85" s="312"/>
      <c r="DT85" s="312"/>
      <c r="DU85" s="312"/>
      <c r="DV85" s="312"/>
      <c r="DW85" s="312"/>
      <c r="DX85" s="312"/>
      <c r="DY85" s="312"/>
      <c r="DZ85" s="312"/>
      <c r="EA85" s="312"/>
      <c r="EB85" s="312"/>
      <c r="EC85" s="312"/>
      <c r="ED85" s="312"/>
      <c r="EE85" s="312"/>
      <c r="EF85" s="312"/>
      <c r="EG85" s="312"/>
      <c r="EH85" s="312"/>
      <c r="EI85" s="312"/>
      <c r="EJ85" s="312"/>
      <c r="EK85" s="312"/>
      <c r="EL85" s="312"/>
      <c r="EM85" s="312"/>
      <c r="EN85" s="312"/>
      <c r="EO85" s="312"/>
      <c r="EP85" s="312"/>
      <c r="EQ85" s="312"/>
      <c r="ER85" s="312"/>
      <c r="ES85" s="312"/>
      <c r="ET85" s="312"/>
      <c r="EU85" s="312"/>
      <c r="EV85" s="312"/>
      <c r="EW85" s="312"/>
      <c r="EX85" s="312"/>
      <c r="EY85" s="312"/>
    </row>
    <row r="86" spans="1:155" s="48" customFormat="1" ht="30" customHeight="1" x14ac:dyDescent="0.2">
      <c r="A86" s="159" t="str">
        <f t="shared" si="21"/>
        <v/>
      </c>
      <c r="B86" s="72"/>
      <c r="C86" s="72"/>
      <c r="D86" s="73"/>
      <c r="E86" s="339"/>
      <c r="F86" s="340"/>
      <c r="G86" s="343"/>
      <c r="H86" s="343"/>
      <c r="I86" s="344"/>
      <c r="J86" s="345"/>
      <c r="K86" s="346"/>
      <c r="L86" s="229"/>
      <c r="M86" s="228"/>
      <c r="N86" s="65"/>
      <c r="O86" s="65"/>
      <c r="P86" s="67"/>
      <c r="Q86" s="62"/>
      <c r="R86" s="68"/>
      <c r="S86" s="63"/>
      <c r="T86" s="63"/>
      <c r="U86" s="337"/>
      <c r="V86" s="63"/>
      <c r="W86" s="123"/>
      <c r="X86" s="69"/>
      <c r="Y86" s="81"/>
      <c r="Z86" s="152"/>
      <c r="AA86" s="146"/>
      <c r="AB86" s="153"/>
      <c r="AC86" s="154"/>
      <c r="AD86" s="152"/>
      <c r="AE86" s="152"/>
      <c r="AF86" s="155"/>
      <c r="AG86" s="156"/>
      <c r="AH86" s="155"/>
      <c r="AI86" s="317" t="str">
        <f t="shared" si="28"/>
        <v/>
      </c>
      <c r="AJ86" s="317" t="str">
        <f t="shared" si="29"/>
        <v/>
      </c>
      <c r="AK86" s="328" t="e">
        <f>IF(AR86=".OS",VLOOKUP($AT86,'Pull-Downs_Zyl'!M:N,2,FALSE),VLOOKUP($AT86,'Pull-Downs_Zyl'!K:L,2,FALSE))</f>
        <v>#N/A</v>
      </c>
      <c r="AL86" s="318" t="str">
        <f t="shared" si="36"/>
        <v/>
      </c>
      <c r="AM86" s="158" t="e">
        <f>VLOOKUP($AT86,'Pull-Downs_Zyl'!$K$5:$O$525,3,FALSE)</f>
        <v>#N/A</v>
      </c>
      <c r="AN86" s="151" t="str">
        <f t="shared" si="22"/>
        <v/>
      </c>
      <c r="AO86" s="151" t="str">
        <f t="shared" si="23"/>
        <v/>
      </c>
      <c r="AP86" s="151" t="str">
        <f t="shared" si="24"/>
        <v/>
      </c>
      <c r="AQ86" s="151" t="str">
        <f t="shared" si="25"/>
        <v/>
      </c>
      <c r="AR86" s="207" t="str">
        <f t="shared" si="30"/>
        <v/>
      </c>
      <c r="AS86" s="157" t="s">
        <v>95</v>
      </c>
      <c r="AT86" s="158" t="str">
        <f>IF(V86="Zubehör/Ersatzteile",VLOOKUP(W86,'Pull-Downs_Zyl'!$K$518:$O$525,3,FALSE),CONCATENATE(AN86,AO86,AP86,AQ86,AR86))</f>
        <v/>
      </c>
      <c r="AW86" s="70" t="str">
        <f t="shared" si="26"/>
        <v/>
      </c>
      <c r="BD86" s="70" t="str">
        <f t="shared" si="27"/>
        <v/>
      </c>
      <c r="BE86" s="48" t="s">
        <v>152</v>
      </c>
      <c r="BF86" s="48">
        <v>9</v>
      </c>
      <c r="BG86" s="48" t="s">
        <v>140</v>
      </c>
      <c r="BH86" s="48" t="str">
        <f t="shared" si="38"/>
        <v>54-589Edelstahl</v>
      </c>
      <c r="BI86" s="48" t="s">
        <v>251</v>
      </c>
      <c r="BK86" s="70" t="e">
        <f>IF(AND(#REF!="ja",M86=9,E86="PegaSys Office eVAYO"),CONCATENATE(L86,#REF!,M86,F86),IF(AND(#REF!="ja",M86=9,E86="PegaSys Office"),CONCATENATE(L86,#REF!,M86,F86),""))</f>
        <v>#REF!</v>
      </c>
      <c r="CB86" s="312"/>
      <c r="CC86" s="312"/>
      <c r="CD86" s="312"/>
      <c r="CE86" s="312" t="str">
        <f>IF(E86="PegaSys 2.1",Datenquelle_Peg2.1!$A$2,"")</f>
        <v/>
      </c>
      <c r="CF86" s="312" t="str">
        <f t="shared" si="31"/>
        <v/>
      </c>
      <c r="CG86" s="312" t="str">
        <f t="shared" si="32"/>
        <v/>
      </c>
      <c r="CH86" s="312" t="str">
        <f>IF(OR(S86="Rosetten",S86="Ovalrosetten"),Datenquelle_Peg2.1!$E$2,IF(OR(S86="Langschild",S86="Langschild schmal"),Datenquelle_Peg2.1!$E$3,IF(S86="Kurzschild",Datenquelle_Peg2.1!$E$4,IF(S86="Scandinavian Oval",Datenquelle_Peg2.1!$E$6,""))))</f>
        <v/>
      </c>
      <c r="CI86" s="312" t="str">
        <f>IF(T86=182,Datenquelle_Peg2.1!$G$2,IF(T86=192,Datenquelle_Peg2.1!$G$3,IF(T86=282,Datenquelle_Peg2.1!$G$4,IF(T86=292,Datenquelle_Peg2.1!$G$5,IF(T86=1182,Datenquelle_Peg2.1!$G$6,"")))))</f>
        <v/>
      </c>
      <c r="CJ86" s="312" t="str">
        <f>IF(G86="links",Datenquelle_Peg2.1!$I$2,IF(G86="rechts",Datenquelle_Peg2.1!$I$3,""))</f>
        <v/>
      </c>
      <c r="CK86" s="312" t="str">
        <f>IF(M86=7,Datenquelle_Peg2.1!$K$2,IF(M86=8,Datenquelle_Peg2.1!$K$3,IF(M86=8.5,Datenquelle_Peg2.1!$K$4,IF(M86=9,Datenquelle_Peg2.1!$K$5,IF(M86="F9 (FS)",Datenquelle_Peg2.1!$K$6,IF(M86=10,Datenquelle_Peg2.1!$K$7,""))))))</f>
        <v/>
      </c>
      <c r="CL86" s="312" t="str">
        <f>IF(L86="37-46 mm",Datenquelle_Peg2.1!$M$2,IF(L86="47-56 mm",Datenquelle_Peg2.1!$M$3,IF(L86="57-66 mm",Datenquelle_Peg2.1!$M$4,IF(L86="67-76 mm",Datenquelle_Peg2.1!$M$5,IF(L86="77-86 mm",Datenquelle_Peg2.1!$M$6,IF(L86="87-96 mm",Datenquelle_Peg2.1!$M$7,IF(L86="97-106 mm",Datenquelle_Peg2.1!$M$8,IF(L86="107-116 mm",Datenquelle_Peg2.1!$M$9,IF(L86="117-126 mm",Datenquelle_Peg2.1!$M$10,IF(L86="127-136 mm",Datenquelle_Peg2.1!$M$11,IF(L86="137-146 mm",Datenquelle_Peg2.1!$M$12,IF(L86="147-156 mm",Datenquelle_Peg2.1!$M$13,IF(L86="156-160 mm",Datenquelle_Peg2.1!$M$14,"")))))))))))))</f>
        <v/>
      </c>
      <c r="CM86" s="312" t="str">
        <f>IF(N86="Profilzyl. PZ",Datenquelle_Peg2.1!$O$3,IF(N86="Blind",Datenquelle_Peg2.1!$O$2,IF(N86="Zylinderabdeckung",Datenquelle_Peg2.1!$O$4,IF(N86="Scandinavian Oval",Datenquelle_Peg2.1!$O$5,""))))</f>
        <v/>
      </c>
      <c r="CN86" s="312" t="str">
        <f>IF(P86="PZ 70",Datenquelle_Peg2.1!$Q$3,IF(P86="PZ 72",Datenquelle_Peg2.1!$Q$4,IF(P86="PZ 78",Datenquelle_Peg2.1!$Q$5,IF(P86="PZ 85",Datenquelle_Peg2.1!$Q$6,IF(P86="PZ 88",Datenquelle_Peg2.1!$Q$7,IF(P86="PZ 92",Datenquelle_Peg2.1!$Q$8,IF(P86="00",Datenquelle_Peg2.1!$Q$2,IF(P86="SO 105",Datenquelle_Peg2.1!$Q$9,""))))))))</f>
        <v/>
      </c>
      <c r="CO86" s="312" t="str">
        <f>IF(O86="Profilzyl. PZ",Datenquelle_Peg2.1!$S$3,IF(O86="Blind",Datenquelle_Peg2.1!$S$2,IF(O86="Scandinavian Oval",Datenquelle_Peg2.1!$S$4,"")))</f>
        <v/>
      </c>
      <c r="CP86" s="312" t="str">
        <f t="shared" si="37"/>
        <v/>
      </c>
      <c r="CQ86" s="312" t="str">
        <f>IF(AND(Q86="außen",R86="einrastend"),Datenquelle_Peg2.1!$W$3,IF(AND(Q86="außen",R86="verschraubt"),Datenquelle_Peg2.1!$W$2,""))</f>
        <v/>
      </c>
      <c r="CR86" s="312" t="str">
        <f t="shared" si="33"/>
        <v/>
      </c>
      <c r="CS86" s="312" t="str">
        <f t="shared" si="34"/>
        <v/>
      </c>
      <c r="CT86" s="312" t="str">
        <f t="shared" si="35"/>
        <v/>
      </c>
      <c r="CU86" s="312"/>
      <c r="CV86" s="312"/>
      <c r="CW86" s="312"/>
      <c r="CX86" s="312"/>
      <c r="CY86" s="312"/>
      <c r="CZ86" s="312"/>
      <c r="DA86" s="312"/>
      <c r="DB86" s="312"/>
      <c r="DC86" s="312"/>
      <c r="DD86" s="312"/>
      <c r="DE86" s="312"/>
      <c r="DF86" s="312"/>
      <c r="DG86" s="312"/>
      <c r="DH86" s="312"/>
      <c r="DI86" s="312"/>
      <c r="DJ86" s="312"/>
      <c r="DK86" s="312"/>
      <c r="DL86" s="312"/>
      <c r="DM86" s="312"/>
      <c r="DN86" s="312"/>
      <c r="DO86" s="312"/>
      <c r="DP86" s="312"/>
      <c r="DQ86" s="312"/>
      <c r="DR86" s="312"/>
      <c r="DS86" s="312"/>
      <c r="DT86" s="312"/>
      <c r="DU86" s="312"/>
      <c r="DV86" s="312"/>
      <c r="DW86" s="312"/>
      <c r="DX86" s="312"/>
      <c r="DY86" s="312"/>
      <c r="DZ86" s="312"/>
      <c r="EA86" s="312"/>
      <c r="EB86" s="312"/>
      <c r="EC86" s="312"/>
      <c r="ED86" s="312"/>
      <c r="EE86" s="312"/>
      <c r="EF86" s="312"/>
      <c r="EG86" s="312"/>
      <c r="EH86" s="312"/>
      <c r="EI86" s="312"/>
      <c r="EJ86" s="312"/>
      <c r="EK86" s="312"/>
      <c r="EL86" s="312"/>
      <c r="EM86" s="312"/>
      <c r="EN86" s="312"/>
      <c r="EO86" s="312"/>
      <c r="EP86" s="312"/>
      <c r="EQ86" s="312"/>
      <c r="ER86" s="312"/>
      <c r="ES86" s="312"/>
      <c r="ET86" s="312"/>
      <c r="EU86" s="312"/>
      <c r="EV86" s="312"/>
      <c r="EW86" s="312"/>
      <c r="EX86" s="312"/>
      <c r="EY86" s="312"/>
    </row>
    <row r="87" spans="1:155" s="48" customFormat="1" ht="30" customHeight="1" x14ac:dyDescent="0.2">
      <c r="A87" s="159" t="str">
        <f t="shared" si="21"/>
        <v/>
      </c>
      <c r="B87" s="72"/>
      <c r="C87" s="72"/>
      <c r="D87" s="73"/>
      <c r="E87" s="339"/>
      <c r="F87" s="340"/>
      <c r="G87" s="343"/>
      <c r="H87" s="343"/>
      <c r="I87" s="344"/>
      <c r="J87" s="345"/>
      <c r="K87" s="346"/>
      <c r="L87" s="229"/>
      <c r="M87" s="228"/>
      <c r="N87" s="65"/>
      <c r="O87" s="65"/>
      <c r="P87" s="67"/>
      <c r="Q87" s="62"/>
      <c r="R87" s="68"/>
      <c r="S87" s="63"/>
      <c r="T87" s="63"/>
      <c r="U87" s="337"/>
      <c r="V87" s="63"/>
      <c r="W87" s="123"/>
      <c r="X87" s="69"/>
      <c r="Y87" s="81"/>
      <c r="Z87" s="152"/>
      <c r="AA87" s="146"/>
      <c r="AB87" s="153"/>
      <c r="AC87" s="154"/>
      <c r="AD87" s="152"/>
      <c r="AE87" s="152"/>
      <c r="AF87" s="155"/>
      <c r="AG87" s="156"/>
      <c r="AH87" s="155"/>
      <c r="AI87" s="317" t="str">
        <f t="shared" si="28"/>
        <v/>
      </c>
      <c r="AJ87" s="317" t="str">
        <f t="shared" si="29"/>
        <v/>
      </c>
      <c r="AK87" s="328" t="e">
        <f>IF(AR87=".OS",VLOOKUP($AT87,'Pull-Downs_Zyl'!M:N,2,FALSE),VLOOKUP($AT87,'Pull-Downs_Zyl'!K:L,2,FALSE))</f>
        <v>#N/A</v>
      </c>
      <c r="AL87" s="318" t="str">
        <f t="shared" si="36"/>
        <v/>
      </c>
      <c r="AM87" s="158" t="e">
        <f>VLOOKUP($AT87,'Pull-Downs_Zyl'!$K$5:$O$525,3,FALSE)</f>
        <v>#N/A</v>
      </c>
      <c r="AN87" s="151" t="str">
        <f t="shared" si="22"/>
        <v/>
      </c>
      <c r="AO87" s="151" t="str">
        <f t="shared" si="23"/>
        <v/>
      </c>
      <c r="AP87" s="151" t="str">
        <f t="shared" si="24"/>
        <v/>
      </c>
      <c r="AQ87" s="151" t="str">
        <f t="shared" si="25"/>
        <v/>
      </c>
      <c r="AR87" s="207" t="str">
        <f t="shared" si="30"/>
        <v/>
      </c>
      <c r="AS87" s="157" t="s">
        <v>95</v>
      </c>
      <c r="AT87" s="158" t="str">
        <f>IF(V87="Zubehör/Ersatzteile",VLOOKUP(W87,'Pull-Downs_Zyl'!$K$518:$O$525,3,FALSE),CONCATENATE(AN87,AO87,AP87,AQ87,AR87))</f>
        <v/>
      </c>
      <c r="AW87" s="70" t="str">
        <f t="shared" si="26"/>
        <v/>
      </c>
      <c r="BD87" s="70" t="str">
        <f t="shared" si="27"/>
        <v/>
      </c>
      <c r="BE87" s="48" t="s">
        <v>152</v>
      </c>
      <c r="BF87" s="48">
        <v>10</v>
      </c>
      <c r="BG87" s="48" t="s">
        <v>140</v>
      </c>
      <c r="BH87" s="48" t="str">
        <f t="shared" si="38"/>
        <v>54-5810Edelstahl</v>
      </c>
      <c r="BI87" s="48" t="s">
        <v>252</v>
      </c>
      <c r="BK87" s="70" t="e">
        <f>IF(AND(#REF!="ja",M87=9,E87="PegaSys Office eVAYO"),CONCATENATE(L87,#REF!,M87,F87),IF(AND(#REF!="ja",M87=9,E87="PegaSys Office"),CONCATENATE(L87,#REF!,M87,F87),""))</f>
        <v>#REF!</v>
      </c>
      <c r="CB87" s="312"/>
      <c r="CC87" s="312"/>
      <c r="CD87" s="312"/>
      <c r="CE87" s="312" t="str">
        <f>IF(E87="PegaSys 2.1",Datenquelle_Peg2.1!$A$2,"")</f>
        <v/>
      </c>
      <c r="CF87" s="312" t="str">
        <f t="shared" si="31"/>
        <v/>
      </c>
      <c r="CG87" s="312" t="str">
        <f t="shared" si="32"/>
        <v/>
      </c>
      <c r="CH87" s="312" t="str">
        <f>IF(OR(S87="Rosetten",S87="Ovalrosetten"),Datenquelle_Peg2.1!$E$2,IF(OR(S87="Langschild",S87="Langschild schmal"),Datenquelle_Peg2.1!$E$3,IF(S87="Kurzschild",Datenquelle_Peg2.1!$E$4,IF(S87="Scandinavian Oval",Datenquelle_Peg2.1!$E$6,""))))</f>
        <v/>
      </c>
      <c r="CI87" s="312" t="str">
        <f>IF(T87=182,Datenquelle_Peg2.1!$G$2,IF(T87=192,Datenquelle_Peg2.1!$G$3,IF(T87=282,Datenquelle_Peg2.1!$G$4,IF(T87=292,Datenquelle_Peg2.1!$G$5,IF(T87=1182,Datenquelle_Peg2.1!$G$6,"")))))</f>
        <v/>
      </c>
      <c r="CJ87" s="312" t="str">
        <f>IF(G87="links",Datenquelle_Peg2.1!$I$2,IF(G87="rechts",Datenquelle_Peg2.1!$I$3,""))</f>
        <v/>
      </c>
      <c r="CK87" s="312" t="str">
        <f>IF(M87=7,Datenquelle_Peg2.1!$K$2,IF(M87=8,Datenquelle_Peg2.1!$K$3,IF(M87=8.5,Datenquelle_Peg2.1!$K$4,IF(M87=9,Datenquelle_Peg2.1!$K$5,IF(M87="F9 (FS)",Datenquelle_Peg2.1!$K$6,IF(M87=10,Datenquelle_Peg2.1!$K$7,""))))))</f>
        <v/>
      </c>
      <c r="CL87" s="312" t="str">
        <f>IF(L87="37-46 mm",Datenquelle_Peg2.1!$M$2,IF(L87="47-56 mm",Datenquelle_Peg2.1!$M$3,IF(L87="57-66 mm",Datenquelle_Peg2.1!$M$4,IF(L87="67-76 mm",Datenquelle_Peg2.1!$M$5,IF(L87="77-86 mm",Datenquelle_Peg2.1!$M$6,IF(L87="87-96 mm",Datenquelle_Peg2.1!$M$7,IF(L87="97-106 mm",Datenquelle_Peg2.1!$M$8,IF(L87="107-116 mm",Datenquelle_Peg2.1!$M$9,IF(L87="117-126 mm",Datenquelle_Peg2.1!$M$10,IF(L87="127-136 mm",Datenquelle_Peg2.1!$M$11,IF(L87="137-146 mm",Datenquelle_Peg2.1!$M$12,IF(L87="147-156 mm",Datenquelle_Peg2.1!$M$13,IF(L87="156-160 mm",Datenquelle_Peg2.1!$M$14,"")))))))))))))</f>
        <v/>
      </c>
      <c r="CM87" s="312" t="str">
        <f>IF(N87="Profilzyl. PZ",Datenquelle_Peg2.1!$O$3,IF(N87="Blind",Datenquelle_Peg2.1!$O$2,IF(N87="Zylinderabdeckung",Datenquelle_Peg2.1!$O$4,IF(N87="Scandinavian Oval",Datenquelle_Peg2.1!$O$5,""))))</f>
        <v/>
      </c>
      <c r="CN87" s="312" t="str">
        <f>IF(P87="PZ 70",Datenquelle_Peg2.1!$Q$3,IF(P87="PZ 72",Datenquelle_Peg2.1!$Q$4,IF(P87="PZ 78",Datenquelle_Peg2.1!$Q$5,IF(P87="PZ 85",Datenquelle_Peg2.1!$Q$6,IF(P87="PZ 88",Datenquelle_Peg2.1!$Q$7,IF(P87="PZ 92",Datenquelle_Peg2.1!$Q$8,IF(P87="00",Datenquelle_Peg2.1!$Q$2,IF(P87="SO 105",Datenquelle_Peg2.1!$Q$9,""))))))))</f>
        <v/>
      </c>
      <c r="CO87" s="312" t="str">
        <f>IF(O87="Profilzyl. PZ",Datenquelle_Peg2.1!$S$3,IF(O87="Blind",Datenquelle_Peg2.1!$S$2,IF(O87="Scandinavian Oval",Datenquelle_Peg2.1!$S$4,"")))</f>
        <v/>
      </c>
      <c r="CP87" s="312" t="str">
        <f t="shared" si="37"/>
        <v/>
      </c>
      <c r="CQ87" s="312" t="str">
        <f>IF(AND(Q87="außen",R87="einrastend"),Datenquelle_Peg2.1!$W$3,IF(AND(Q87="außen",R87="verschraubt"),Datenquelle_Peg2.1!$W$2,""))</f>
        <v/>
      </c>
      <c r="CR87" s="312" t="str">
        <f t="shared" si="33"/>
        <v/>
      </c>
      <c r="CS87" s="312" t="str">
        <f t="shared" si="34"/>
        <v/>
      </c>
      <c r="CT87" s="312" t="str">
        <f t="shared" si="35"/>
        <v/>
      </c>
      <c r="CU87" s="312"/>
      <c r="CV87" s="312"/>
      <c r="CW87" s="312"/>
      <c r="CX87" s="312"/>
      <c r="CY87" s="312"/>
      <c r="CZ87" s="312"/>
      <c r="DA87" s="312"/>
      <c r="DB87" s="312"/>
      <c r="DC87" s="312"/>
      <c r="DD87" s="312"/>
      <c r="DE87" s="312"/>
      <c r="DF87" s="312"/>
      <c r="DG87" s="312"/>
      <c r="DH87" s="312"/>
      <c r="DI87" s="312"/>
      <c r="DJ87" s="312"/>
      <c r="DK87" s="312"/>
      <c r="DL87" s="312"/>
      <c r="DM87" s="312"/>
      <c r="DN87" s="312"/>
      <c r="DO87" s="312"/>
      <c r="DP87" s="312"/>
      <c r="DQ87" s="312"/>
      <c r="DR87" s="312"/>
      <c r="DS87" s="312"/>
      <c r="DT87" s="312"/>
      <c r="DU87" s="312"/>
      <c r="DV87" s="312"/>
      <c r="DW87" s="312"/>
      <c r="DX87" s="312"/>
      <c r="DY87" s="312"/>
      <c r="DZ87" s="312"/>
      <c r="EA87" s="312"/>
      <c r="EB87" s="312"/>
      <c r="EC87" s="312"/>
      <c r="ED87" s="312"/>
      <c r="EE87" s="312"/>
      <c r="EF87" s="312"/>
      <c r="EG87" s="312"/>
      <c r="EH87" s="312"/>
      <c r="EI87" s="312"/>
      <c r="EJ87" s="312"/>
      <c r="EK87" s="312"/>
      <c r="EL87" s="312"/>
      <c r="EM87" s="312"/>
      <c r="EN87" s="312"/>
      <c r="EO87" s="312"/>
      <c r="EP87" s="312"/>
      <c r="EQ87" s="312"/>
      <c r="ER87" s="312"/>
      <c r="ES87" s="312"/>
      <c r="ET87" s="312"/>
      <c r="EU87" s="312"/>
      <c r="EV87" s="312"/>
      <c r="EW87" s="312"/>
      <c r="EX87" s="312"/>
      <c r="EY87" s="312"/>
    </row>
    <row r="88" spans="1:155" s="48" customFormat="1" ht="30" customHeight="1" x14ac:dyDescent="0.2">
      <c r="A88" s="159" t="str">
        <f t="shared" si="21"/>
        <v/>
      </c>
      <c r="B88" s="72"/>
      <c r="C88" s="72"/>
      <c r="D88" s="73"/>
      <c r="E88" s="339"/>
      <c r="F88" s="340"/>
      <c r="G88" s="343"/>
      <c r="H88" s="343"/>
      <c r="I88" s="344"/>
      <c r="J88" s="345"/>
      <c r="K88" s="346"/>
      <c r="L88" s="229"/>
      <c r="M88" s="228"/>
      <c r="N88" s="65"/>
      <c r="O88" s="65"/>
      <c r="P88" s="67"/>
      <c r="Q88" s="62"/>
      <c r="R88" s="68"/>
      <c r="S88" s="63"/>
      <c r="T88" s="63"/>
      <c r="U88" s="337"/>
      <c r="V88" s="63"/>
      <c r="W88" s="123"/>
      <c r="X88" s="69"/>
      <c r="Y88" s="81"/>
      <c r="Z88" s="152"/>
      <c r="AA88" s="146"/>
      <c r="AB88" s="153"/>
      <c r="AC88" s="154"/>
      <c r="AD88" s="152"/>
      <c r="AE88" s="152"/>
      <c r="AF88" s="155"/>
      <c r="AG88" s="156"/>
      <c r="AH88" s="155"/>
      <c r="AI88" s="317" t="str">
        <f t="shared" si="28"/>
        <v/>
      </c>
      <c r="AJ88" s="317" t="str">
        <f t="shared" si="29"/>
        <v/>
      </c>
      <c r="AK88" s="328" t="e">
        <f>IF(AR88=".OS",VLOOKUP($AT88,'Pull-Downs_Zyl'!M:N,2,FALSE),VLOOKUP($AT88,'Pull-Downs_Zyl'!K:L,2,FALSE))</f>
        <v>#N/A</v>
      </c>
      <c r="AL88" s="318" t="str">
        <f t="shared" si="36"/>
        <v/>
      </c>
      <c r="AM88" s="158" t="e">
        <f>VLOOKUP($AT88,'Pull-Downs_Zyl'!$K$5:$O$525,3,FALSE)</f>
        <v>#N/A</v>
      </c>
      <c r="AN88" s="151" t="str">
        <f t="shared" si="22"/>
        <v/>
      </c>
      <c r="AO88" s="151" t="str">
        <f t="shared" si="23"/>
        <v/>
      </c>
      <c r="AP88" s="151" t="str">
        <f t="shared" si="24"/>
        <v/>
      </c>
      <c r="AQ88" s="151" t="str">
        <f t="shared" si="25"/>
        <v/>
      </c>
      <c r="AR88" s="207" t="str">
        <f t="shared" si="30"/>
        <v/>
      </c>
      <c r="AS88" s="157" t="s">
        <v>95</v>
      </c>
      <c r="AT88" s="158" t="str">
        <f>IF(V88="Zubehör/Ersatzteile",VLOOKUP(W88,'Pull-Downs_Zyl'!$K$518:$O$525,3,FALSE),CONCATENATE(AN88,AO88,AP88,AQ88,AR88))</f>
        <v/>
      </c>
      <c r="AW88" s="70" t="str">
        <f t="shared" si="26"/>
        <v/>
      </c>
      <c r="BD88" s="70" t="str">
        <f t="shared" si="27"/>
        <v/>
      </c>
      <c r="BE88" s="48" t="s">
        <v>158</v>
      </c>
      <c r="BF88" s="48">
        <v>8</v>
      </c>
      <c r="BG88" s="48" t="s">
        <v>140</v>
      </c>
      <c r="BH88" s="48" t="str">
        <f t="shared" si="38"/>
        <v>59-638Edelstahl</v>
      </c>
      <c r="BI88" s="48" t="s">
        <v>253</v>
      </c>
      <c r="BK88" s="70" t="e">
        <f>IF(AND(#REF!="ja",M88=9,E88="PegaSys Office eVAYO"),CONCATENATE(L88,#REF!,M88,F88),IF(AND(#REF!="ja",M88=9,E88="PegaSys Office"),CONCATENATE(L88,#REF!,M88,F88),""))</f>
        <v>#REF!</v>
      </c>
      <c r="CB88" s="312"/>
      <c r="CC88" s="312"/>
      <c r="CD88" s="312"/>
      <c r="CE88" s="312" t="str">
        <f>IF(E88="PegaSys 2.1",Datenquelle_Peg2.1!$A$2,"")</f>
        <v/>
      </c>
      <c r="CF88" s="312" t="str">
        <f t="shared" si="31"/>
        <v/>
      </c>
      <c r="CG88" s="312" t="str">
        <f t="shared" si="32"/>
        <v/>
      </c>
      <c r="CH88" s="312" t="str">
        <f>IF(OR(S88="Rosetten",S88="Ovalrosetten"),Datenquelle_Peg2.1!$E$2,IF(OR(S88="Langschild",S88="Langschild schmal"),Datenquelle_Peg2.1!$E$3,IF(S88="Kurzschild",Datenquelle_Peg2.1!$E$4,IF(S88="Scandinavian Oval",Datenquelle_Peg2.1!$E$6,""))))</f>
        <v/>
      </c>
      <c r="CI88" s="312" t="str">
        <f>IF(T88=182,Datenquelle_Peg2.1!$G$2,IF(T88=192,Datenquelle_Peg2.1!$G$3,IF(T88=282,Datenquelle_Peg2.1!$G$4,IF(T88=292,Datenquelle_Peg2.1!$G$5,IF(T88=1182,Datenquelle_Peg2.1!$G$6,"")))))</f>
        <v/>
      </c>
      <c r="CJ88" s="312" t="str">
        <f>IF(G88="links",Datenquelle_Peg2.1!$I$2,IF(G88="rechts",Datenquelle_Peg2.1!$I$3,""))</f>
        <v/>
      </c>
      <c r="CK88" s="312" t="str">
        <f>IF(M88=7,Datenquelle_Peg2.1!$K$2,IF(M88=8,Datenquelle_Peg2.1!$K$3,IF(M88=8.5,Datenquelle_Peg2.1!$K$4,IF(M88=9,Datenquelle_Peg2.1!$K$5,IF(M88="F9 (FS)",Datenquelle_Peg2.1!$K$6,IF(M88=10,Datenquelle_Peg2.1!$K$7,""))))))</f>
        <v/>
      </c>
      <c r="CL88" s="312" t="str">
        <f>IF(L88="37-46 mm",Datenquelle_Peg2.1!$M$2,IF(L88="47-56 mm",Datenquelle_Peg2.1!$M$3,IF(L88="57-66 mm",Datenquelle_Peg2.1!$M$4,IF(L88="67-76 mm",Datenquelle_Peg2.1!$M$5,IF(L88="77-86 mm",Datenquelle_Peg2.1!$M$6,IF(L88="87-96 mm",Datenquelle_Peg2.1!$M$7,IF(L88="97-106 mm",Datenquelle_Peg2.1!$M$8,IF(L88="107-116 mm",Datenquelle_Peg2.1!$M$9,IF(L88="117-126 mm",Datenquelle_Peg2.1!$M$10,IF(L88="127-136 mm",Datenquelle_Peg2.1!$M$11,IF(L88="137-146 mm",Datenquelle_Peg2.1!$M$12,IF(L88="147-156 mm",Datenquelle_Peg2.1!$M$13,IF(L88="156-160 mm",Datenquelle_Peg2.1!$M$14,"")))))))))))))</f>
        <v/>
      </c>
      <c r="CM88" s="312" t="str">
        <f>IF(N88="Profilzyl. PZ",Datenquelle_Peg2.1!$O$3,IF(N88="Blind",Datenquelle_Peg2.1!$O$2,IF(N88="Zylinderabdeckung",Datenquelle_Peg2.1!$O$4,IF(N88="Scandinavian Oval",Datenquelle_Peg2.1!$O$5,""))))</f>
        <v/>
      </c>
      <c r="CN88" s="312" t="str">
        <f>IF(P88="PZ 70",Datenquelle_Peg2.1!$Q$3,IF(P88="PZ 72",Datenquelle_Peg2.1!$Q$4,IF(P88="PZ 78",Datenquelle_Peg2.1!$Q$5,IF(P88="PZ 85",Datenquelle_Peg2.1!$Q$6,IF(P88="PZ 88",Datenquelle_Peg2.1!$Q$7,IF(P88="PZ 92",Datenquelle_Peg2.1!$Q$8,IF(P88="00",Datenquelle_Peg2.1!$Q$2,IF(P88="SO 105",Datenquelle_Peg2.1!$Q$9,""))))))))</f>
        <v/>
      </c>
      <c r="CO88" s="312" t="str">
        <f>IF(O88="Profilzyl. PZ",Datenquelle_Peg2.1!$S$3,IF(O88="Blind",Datenquelle_Peg2.1!$S$2,IF(O88="Scandinavian Oval",Datenquelle_Peg2.1!$S$4,"")))</f>
        <v/>
      </c>
      <c r="CP88" s="312" t="str">
        <f t="shared" si="37"/>
        <v/>
      </c>
      <c r="CQ88" s="312" t="str">
        <f>IF(AND(Q88="außen",R88="einrastend"),Datenquelle_Peg2.1!$W$3,IF(AND(Q88="außen",R88="verschraubt"),Datenquelle_Peg2.1!$W$2,""))</f>
        <v/>
      </c>
      <c r="CR88" s="312" t="str">
        <f t="shared" si="33"/>
        <v/>
      </c>
      <c r="CS88" s="312" t="str">
        <f t="shared" si="34"/>
        <v/>
      </c>
      <c r="CT88" s="312" t="str">
        <f t="shared" si="35"/>
        <v/>
      </c>
      <c r="CU88" s="312"/>
      <c r="CV88" s="312"/>
      <c r="CW88" s="312"/>
      <c r="CX88" s="312"/>
      <c r="CY88" s="312"/>
      <c r="CZ88" s="312"/>
      <c r="DA88" s="312"/>
      <c r="DB88" s="312"/>
      <c r="DC88" s="312"/>
      <c r="DD88" s="312"/>
      <c r="DE88" s="312"/>
      <c r="DF88" s="312"/>
      <c r="DG88" s="312"/>
      <c r="DH88" s="312"/>
      <c r="DI88" s="312"/>
      <c r="DJ88" s="312"/>
      <c r="DK88" s="312"/>
      <c r="DL88" s="312"/>
      <c r="DM88" s="312"/>
      <c r="DN88" s="312"/>
      <c r="DO88" s="312"/>
      <c r="DP88" s="312"/>
      <c r="DQ88" s="312"/>
      <c r="DR88" s="312"/>
      <c r="DS88" s="312"/>
      <c r="DT88" s="312"/>
      <c r="DU88" s="312"/>
      <c r="DV88" s="312"/>
      <c r="DW88" s="312"/>
      <c r="DX88" s="312"/>
      <c r="DY88" s="312"/>
      <c r="DZ88" s="312"/>
      <c r="EA88" s="312"/>
      <c r="EB88" s="312"/>
      <c r="EC88" s="312"/>
      <c r="ED88" s="312"/>
      <c r="EE88" s="312"/>
      <c r="EF88" s="312"/>
      <c r="EG88" s="312"/>
      <c r="EH88" s="312"/>
      <c r="EI88" s="312"/>
      <c r="EJ88" s="312"/>
      <c r="EK88" s="312"/>
      <c r="EL88" s="312"/>
      <c r="EM88" s="312"/>
      <c r="EN88" s="312"/>
      <c r="EO88" s="312"/>
      <c r="EP88" s="312"/>
      <c r="EQ88" s="312"/>
      <c r="ER88" s="312"/>
      <c r="ES88" s="312"/>
      <c r="ET88" s="312"/>
      <c r="EU88" s="312"/>
      <c r="EV88" s="312"/>
      <c r="EW88" s="312"/>
      <c r="EX88" s="312"/>
      <c r="EY88" s="312"/>
    </row>
    <row r="89" spans="1:155" s="48" customFormat="1" ht="30" customHeight="1" x14ac:dyDescent="0.2">
      <c r="A89" s="159" t="str">
        <f t="shared" si="21"/>
        <v/>
      </c>
      <c r="B89" s="72"/>
      <c r="C89" s="72"/>
      <c r="D89" s="73"/>
      <c r="E89" s="339"/>
      <c r="F89" s="340"/>
      <c r="G89" s="343"/>
      <c r="H89" s="343"/>
      <c r="I89" s="344"/>
      <c r="J89" s="345"/>
      <c r="K89" s="346"/>
      <c r="L89" s="229"/>
      <c r="M89" s="228"/>
      <c r="N89" s="65"/>
      <c r="O89" s="65"/>
      <c r="P89" s="67"/>
      <c r="Q89" s="62"/>
      <c r="R89" s="68"/>
      <c r="S89" s="63"/>
      <c r="T89" s="63"/>
      <c r="U89" s="337"/>
      <c r="V89" s="63"/>
      <c r="W89" s="123"/>
      <c r="X89" s="69"/>
      <c r="Y89" s="81"/>
      <c r="Z89" s="152"/>
      <c r="AA89" s="146"/>
      <c r="AB89" s="153"/>
      <c r="AC89" s="154"/>
      <c r="AD89" s="152"/>
      <c r="AE89" s="152"/>
      <c r="AF89" s="155"/>
      <c r="AG89" s="156"/>
      <c r="AH89" s="155"/>
      <c r="AI89" s="317" t="str">
        <f t="shared" si="28"/>
        <v/>
      </c>
      <c r="AJ89" s="317" t="str">
        <f t="shared" si="29"/>
        <v/>
      </c>
      <c r="AK89" s="328" t="e">
        <f>IF(AR89=".OS",VLOOKUP($AT89,'Pull-Downs_Zyl'!M:N,2,FALSE),VLOOKUP($AT89,'Pull-Downs_Zyl'!K:L,2,FALSE))</f>
        <v>#N/A</v>
      </c>
      <c r="AL89" s="318" t="str">
        <f t="shared" si="36"/>
        <v/>
      </c>
      <c r="AM89" s="158" t="e">
        <f>VLOOKUP($AT89,'Pull-Downs_Zyl'!$K$5:$O$525,3,FALSE)</f>
        <v>#N/A</v>
      </c>
      <c r="AN89" s="151" t="str">
        <f t="shared" si="22"/>
        <v/>
      </c>
      <c r="AO89" s="151" t="str">
        <f t="shared" si="23"/>
        <v/>
      </c>
      <c r="AP89" s="151" t="str">
        <f t="shared" si="24"/>
        <v/>
      </c>
      <c r="AQ89" s="151" t="str">
        <f t="shared" si="25"/>
        <v/>
      </c>
      <c r="AR89" s="207" t="str">
        <f t="shared" si="30"/>
        <v/>
      </c>
      <c r="AS89" s="157" t="s">
        <v>95</v>
      </c>
      <c r="AT89" s="158" t="str">
        <f>IF(V89="Zubehör/Ersatzteile",VLOOKUP(W89,'Pull-Downs_Zyl'!$K$518:$O$525,3,FALSE),CONCATENATE(AN89,AO89,AP89,AQ89,AR89))</f>
        <v/>
      </c>
      <c r="AW89" s="70" t="str">
        <f t="shared" si="26"/>
        <v/>
      </c>
      <c r="BD89" s="70" t="str">
        <f t="shared" si="27"/>
        <v/>
      </c>
      <c r="BE89" s="48" t="s">
        <v>158</v>
      </c>
      <c r="BF89" s="48">
        <v>8.5</v>
      </c>
      <c r="BG89" s="48" t="s">
        <v>140</v>
      </c>
      <c r="BH89" s="48" t="str">
        <f t="shared" si="38"/>
        <v>59-638,5Edelstahl</v>
      </c>
      <c r="BI89" s="48" t="s">
        <v>254</v>
      </c>
      <c r="BK89" s="70" t="e">
        <f>IF(AND(#REF!="ja",M89=9,E89="PegaSys Office eVAYO"),CONCATENATE(L89,#REF!,M89,F89),IF(AND(#REF!="ja",M89=9,E89="PegaSys Office"),CONCATENATE(L89,#REF!,M89,F89),""))</f>
        <v>#REF!</v>
      </c>
      <c r="CB89" s="312"/>
      <c r="CC89" s="312"/>
      <c r="CD89" s="312"/>
      <c r="CE89" s="312" t="str">
        <f>IF(E89="PegaSys 2.1",Datenquelle_Peg2.1!$A$2,"")</f>
        <v/>
      </c>
      <c r="CF89" s="312" t="str">
        <f t="shared" si="31"/>
        <v/>
      </c>
      <c r="CG89" s="312" t="str">
        <f t="shared" si="32"/>
        <v/>
      </c>
      <c r="CH89" s="312" t="str">
        <f>IF(OR(S89="Rosetten",S89="Ovalrosetten"),Datenquelle_Peg2.1!$E$2,IF(OR(S89="Langschild",S89="Langschild schmal"),Datenquelle_Peg2.1!$E$3,IF(S89="Kurzschild",Datenquelle_Peg2.1!$E$4,IF(S89="Scandinavian Oval",Datenquelle_Peg2.1!$E$6,""))))</f>
        <v/>
      </c>
      <c r="CI89" s="312" t="str">
        <f>IF(T89=182,Datenquelle_Peg2.1!$G$2,IF(T89=192,Datenquelle_Peg2.1!$G$3,IF(T89=282,Datenquelle_Peg2.1!$G$4,IF(T89=292,Datenquelle_Peg2.1!$G$5,IF(T89=1182,Datenquelle_Peg2.1!$G$6,"")))))</f>
        <v/>
      </c>
      <c r="CJ89" s="312" t="str">
        <f>IF(G89="links",Datenquelle_Peg2.1!$I$2,IF(G89="rechts",Datenquelle_Peg2.1!$I$3,""))</f>
        <v/>
      </c>
      <c r="CK89" s="312" t="str">
        <f>IF(M89=7,Datenquelle_Peg2.1!$K$2,IF(M89=8,Datenquelle_Peg2.1!$K$3,IF(M89=8.5,Datenquelle_Peg2.1!$K$4,IF(M89=9,Datenquelle_Peg2.1!$K$5,IF(M89="F9 (FS)",Datenquelle_Peg2.1!$K$6,IF(M89=10,Datenquelle_Peg2.1!$K$7,""))))))</f>
        <v/>
      </c>
      <c r="CL89" s="312" t="str">
        <f>IF(L89="37-46 mm",Datenquelle_Peg2.1!$M$2,IF(L89="47-56 mm",Datenquelle_Peg2.1!$M$3,IF(L89="57-66 mm",Datenquelle_Peg2.1!$M$4,IF(L89="67-76 mm",Datenquelle_Peg2.1!$M$5,IF(L89="77-86 mm",Datenquelle_Peg2.1!$M$6,IF(L89="87-96 mm",Datenquelle_Peg2.1!$M$7,IF(L89="97-106 mm",Datenquelle_Peg2.1!$M$8,IF(L89="107-116 mm",Datenquelle_Peg2.1!$M$9,IF(L89="117-126 mm",Datenquelle_Peg2.1!$M$10,IF(L89="127-136 mm",Datenquelle_Peg2.1!$M$11,IF(L89="137-146 mm",Datenquelle_Peg2.1!$M$12,IF(L89="147-156 mm",Datenquelle_Peg2.1!$M$13,IF(L89="156-160 mm",Datenquelle_Peg2.1!$M$14,"")))))))))))))</f>
        <v/>
      </c>
      <c r="CM89" s="312" t="str">
        <f>IF(N89="Profilzyl. PZ",Datenquelle_Peg2.1!$O$3,IF(N89="Blind",Datenquelle_Peg2.1!$O$2,IF(N89="Zylinderabdeckung",Datenquelle_Peg2.1!$O$4,IF(N89="Scandinavian Oval",Datenquelle_Peg2.1!$O$5,""))))</f>
        <v/>
      </c>
      <c r="CN89" s="312" t="str">
        <f>IF(P89="PZ 70",Datenquelle_Peg2.1!$Q$3,IF(P89="PZ 72",Datenquelle_Peg2.1!$Q$4,IF(P89="PZ 78",Datenquelle_Peg2.1!$Q$5,IF(P89="PZ 85",Datenquelle_Peg2.1!$Q$6,IF(P89="PZ 88",Datenquelle_Peg2.1!$Q$7,IF(P89="PZ 92",Datenquelle_Peg2.1!$Q$8,IF(P89="00",Datenquelle_Peg2.1!$Q$2,IF(P89="SO 105",Datenquelle_Peg2.1!$Q$9,""))))))))</f>
        <v/>
      </c>
      <c r="CO89" s="312" t="str">
        <f>IF(O89="Profilzyl. PZ",Datenquelle_Peg2.1!$S$3,IF(O89="Blind",Datenquelle_Peg2.1!$S$2,IF(O89="Scandinavian Oval",Datenquelle_Peg2.1!$S$4,"")))</f>
        <v/>
      </c>
      <c r="CP89" s="312" t="str">
        <f t="shared" si="37"/>
        <v/>
      </c>
      <c r="CQ89" s="312" t="str">
        <f>IF(AND(Q89="außen",R89="einrastend"),Datenquelle_Peg2.1!$W$3,IF(AND(Q89="außen",R89="verschraubt"),Datenquelle_Peg2.1!$W$2,""))</f>
        <v/>
      </c>
      <c r="CR89" s="312" t="str">
        <f t="shared" si="33"/>
        <v/>
      </c>
      <c r="CS89" s="312" t="str">
        <f t="shared" si="34"/>
        <v/>
      </c>
      <c r="CT89" s="312" t="str">
        <f t="shared" si="35"/>
        <v/>
      </c>
      <c r="CU89" s="312"/>
      <c r="CV89" s="312"/>
      <c r="CW89" s="312"/>
      <c r="CX89" s="312"/>
      <c r="CY89" s="312"/>
      <c r="CZ89" s="312"/>
      <c r="DA89" s="312"/>
      <c r="DB89" s="312"/>
      <c r="DC89" s="312"/>
      <c r="DD89" s="312"/>
      <c r="DE89" s="312"/>
      <c r="DF89" s="312"/>
      <c r="DG89" s="312"/>
      <c r="DH89" s="312"/>
      <c r="DI89" s="312"/>
      <c r="DJ89" s="312"/>
      <c r="DK89" s="312"/>
      <c r="DL89" s="312"/>
      <c r="DM89" s="312"/>
      <c r="DN89" s="312"/>
      <c r="DO89" s="312"/>
      <c r="DP89" s="312"/>
      <c r="DQ89" s="312"/>
      <c r="DR89" s="312"/>
      <c r="DS89" s="312"/>
      <c r="DT89" s="312"/>
      <c r="DU89" s="312"/>
      <c r="DV89" s="312"/>
      <c r="DW89" s="312"/>
      <c r="DX89" s="312"/>
      <c r="DY89" s="312"/>
      <c r="DZ89" s="312"/>
      <c r="EA89" s="312"/>
      <c r="EB89" s="312"/>
      <c r="EC89" s="312"/>
      <c r="ED89" s="312"/>
      <c r="EE89" s="312"/>
      <c r="EF89" s="312"/>
      <c r="EG89" s="312"/>
      <c r="EH89" s="312"/>
      <c r="EI89" s="312"/>
      <c r="EJ89" s="312"/>
      <c r="EK89" s="312"/>
      <c r="EL89" s="312"/>
      <c r="EM89" s="312"/>
      <c r="EN89" s="312"/>
      <c r="EO89" s="312"/>
      <c r="EP89" s="312"/>
      <c r="EQ89" s="312"/>
      <c r="ER89" s="312"/>
      <c r="ES89" s="312"/>
      <c r="ET89" s="312"/>
      <c r="EU89" s="312"/>
      <c r="EV89" s="312"/>
      <c r="EW89" s="312"/>
      <c r="EX89" s="312"/>
      <c r="EY89" s="312"/>
    </row>
    <row r="90" spans="1:155" s="48" customFormat="1" ht="30" customHeight="1" x14ac:dyDescent="0.2">
      <c r="A90" s="159" t="str">
        <f t="shared" si="21"/>
        <v/>
      </c>
      <c r="B90" s="72"/>
      <c r="C90" s="72"/>
      <c r="D90" s="73"/>
      <c r="E90" s="339"/>
      <c r="F90" s="340"/>
      <c r="G90" s="343"/>
      <c r="H90" s="343"/>
      <c r="I90" s="344"/>
      <c r="J90" s="345"/>
      <c r="K90" s="346"/>
      <c r="L90" s="229"/>
      <c r="M90" s="228"/>
      <c r="N90" s="65"/>
      <c r="O90" s="65"/>
      <c r="P90" s="67"/>
      <c r="Q90" s="62"/>
      <c r="R90" s="68"/>
      <c r="S90" s="63"/>
      <c r="T90" s="63"/>
      <c r="U90" s="337"/>
      <c r="V90" s="63"/>
      <c r="W90" s="123"/>
      <c r="X90" s="69"/>
      <c r="Y90" s="81"/>
      <c r="Z90" s="152"/>
      <c r="AA90" s="146"/>
      <c r="AB90" s="153"/>
      <c r="AC90" s="154"/>
      <c r="AD90" s="152"/>
      <c r="AE90" s="152"/>
      <c r="AF90" s="155"/>
      <c r="AG90" s="156"/>
      <c r="AH90" s="155"/>
      <c r="AI90" s="317" t="str">
        <f t="shared" si="28"/>
        <v/>
      </c>
      <c r="AJ90" s="317" t="str">
        <f t="shared" si="29"/>
        <v/>
      </c>
      <c r="AK90" s="328" t="e">
        <f>IF(AR90=".OS",VLOOKUP($AT90,'Pull-Downs_Zyl'!M:N,2,FALSE),VLOOKUP($AT90,'Pull-Downs_Zyl'!K:L,2,FALSE))</f>
        <v>#N/A</v>
      </c>
      <c r="AL90" s="318" t="str">
        <f t="shared" si="36"/>
        <v/>
      </c>
      <c r="AM90" s="158" t="e">
        <f>VLOOKUP($AT90,'Pull-Downs_Zyl'!$K$5:$O$525,3,FALSE)</f>
        <v>#N/A</v>
      </c>
      <c r="AN90" s="151" t="str">
        <f t="shared" si="22"/>
        <v/>
      </c>
      <c r="AO90" s="151" t="str">
        <f t="shared" si="23"/>
        <v/>
      </c>
      <c r="AP90" s="151" t="str">
        <f t="shared" si="24"/>
        <v/>
      </c>
      <c r="AQ90" s="151" t="str">
        <f t="shared" si="25"/>
        <v/>
      </c>
      <c r="AR90" s="207" t="str">
        <f t="shared" si="30"/>
        <v/>
      </c>
      <c r="AS90" s="157" t="s">
        <v>95</v>
      </c>
      <c r="AT90" s="158" t="str">
        <f>IF(V90="Zubehör/Ersatzteile",VLOOKUP(W90,'Pull-Downs_Zyl'!$K$518:$O$525,3,FALSE),CONCATENATE(AN90,AO90,AP90,AQ90,AR90))</f>
        <v/>
      </c>
      <c r="AW90" s="70" t="str">
        <f t="shared" si="26"/>
        <v/>
      </c>
      <c r="BD90" s="70" t="str">
        <f t="shared" si="27"/>
        <v/>
      </c>
      <c r="BE90" s="48" t="s">
        <v>158</v>
      </c>
      <c r="BF90" s="48">
        <v>9</v>
      </c>
      <c r="BG90" s="48" t="s">
        <v>140</v>
      </c>
      <c r="BH90" s="48" t="str">
        <f t="shared" si="38"/>
        <v>59-639Edelstahl</v>
      </c>
      <c r="BI90" s="48" t="s">
        <v>255</v>
      </c>
      <c r="BK90" s="70" t="e">
        <f>IF(AND(#REF!="ja",M90=9,E90="PegaSys Office eVAYO"),CONCATENATE(L90,#REF!,M90,F90),IF(AND(#REF!="ja",M90=9,E90="PegaSys Office"),CONCATENATE(L90,#REF!,M90,F90),""))</f>
        <v>#REF!</v>
      </c>
      <c r="CB90" s="312"/>
      <c r="CC90" s="312"/>
      <c r="CD90" s="312"/>
      <c r="CE90" s="312" t="str">
        <f>IF(E90="PegaSys 2.1",Datenquelle_Peg2.1!$A$2,"")</f>
        <v/>
      </c>
      <c r="CF90" s="312" t="str">
        <f t="shared" si="31"/>
        <v/>
      </c>
      <c r="CG90" s="312" t="str">
        <f t="shared" si="32"/>
        <v/>
      </c>
      <c r="CH90" s="312" t="str">
        <f>IF(OR(S90="Rosetten",S90="Ovalrosetten"),Datenquelle_Peg2.1!$E$2,IF(OR(S90="Langschild",S90="Langschild schmal"),Datenquelle_Peg2.1!$E$3,IF(S90="Kurzschild",Datenquelle_Peg2.1!$E$4,IF(S90="Scandinavian Oval",Datenquelle_Peg2.1!$E$6,""))))</f>
        <v/>
      </c>
      <c r="CI90" s="312" t="str">
        <f>IF(T90=182,Datenquelle_Peg2.1!$G$2,IF(T90=192,Datenquelle_Peg2.1!$G$3,IF(T90=282,Datenquelle_Peg2.1!$G$4,IF(T90=292,Datenquelle_Peg2.1!$G$5,IF(T90=1182,Datenquelle_Peg2.1!$G$6,"")))))</f>
        <v/>
      </c>
      <c r="CJ90" s="312" t="str">
        <f>IF(G90="links",Datenquelle_Peg2.1!$I$2,IF(G90="rechts",Datenquelle_Peg2.1!$I$3,""))</f>
        <v/>
      </c>
      <c r="CK90" s="312" t="str">
        <f>IF(M90=7,Datenquelle_Peg2.1!$K$2,IF(M90=8,Datenquelle_Peg2.1!$K$3,IF(M90=8.5,Datenquelle_Peg2.1!$K$4,IF(M90=9,Datenquelle_Peg2.1!$K$5,IF(M90="F9 (FS)",Datenquelle_Peg2.1!$K$6,IF(M90=10,Datenquelle_Peg2.1!$K$7,""))))))</f>
        <v/>
      </c>
      <c r="CL90" s="312" t="str">
        <f>IF(L90="37-46 mm",Datenquelle_Peg2.1!$M$2,IF(L90="47-56 mm",Datenquelle_Peg2.1!$M$3,IF(L90="57-66 mm",Datenquelle_Peg2.1!$M$4,IF(L90="67-76 mm",Datenquelle_Peg2.1!$M$5,IF(L90="77-86 mm",Datenquelle_Peg2.1!$M$6,IF(L90="87-96 mm",Datenquelle_Peg2.1!$M$7,IF(L90="97-106 mm",Datenquelle_Peg2.1!$M$8,IF(L90="107-116 mm",Datenquelle_Peg2.1!$M$9,IF(L90="117-126 mm",Datenquelle_Peg2.1!$M$10,IF(L90="127-136 mm",Datenquelle_Peg2.1!$M$11,IF(L90="137-146 mm",Datenquelle_Peg2.1!$M$12,IF(L90="147-156 mm",Datenquelle_Peg2.1!$M$13,IF(L90="156-160 mm",Datenquelle_Peg2.1!$M$14,"")))))))))))))</f>
        <v/>
      </c>
      <c r="CM90" s="312" t="str">
        <f>IF(N90="Profilzyl. PZ",Datenquelle_Peg2.1!$O$3,IF(N90="Blind",Datenquelle_Peg2.1!$O$2,IF(N90="Zylinderabdeckung",Datenquelle_Peg2.1!$O$4,IF(N90="Scandinavian Oval",Datenquelle_Peg2.1!$O$5,""))))</f>
        <v/>
      </c>
      <c r="CN90" s="312" t="str">
        <f>IF(P90="PZ 70",Datenquelle_Peg2.1!$Q$3,IF(P90="PZ 72",Datenquelle_Peg2.1!$Q$4,IF(P90="PZ 78",Datenquelle_Peg2.1!$Q$5,IF(P90="PZ 85",Datenquelle_Peg2.1!$Q$6,IF(P90="PZ 88",Datenquelle_Peg2.1!$Q$7,IF(P90="PZ 92",Datenquelle_Peg2.1!$Q$8,IF(P90="00",Datenquelle_Peg2.1!$Q$2,IF(P90="SO 105",Datenquelle_Peg2.1!$Q$9,""))))))))</f>
        <v/>
      </c>
      <c r="CO90" s="312" t="str">
        <f>IF(O90="Profilzyl. PZ",Datenquelle_Peg2.1!$S$3,IF(O90="Blind",Datenquelle_Peg2.1!$S$2,IF(O90="Scandinavian Oval",Datenquelle_Peg2.1!$S$4,"")))</f>
        <v/>
      </c>
      <c r="CP90" s="312" t="str">
        <f t="shared" si="37"/>
        <v/>
      </c>
      <c r="CQ90" s="312" t="str">
        <f>IF(AND(Q90="außen",R90="einrastend"),Datenquelle_Peg2.1!$W$3,IF(AND(Q90="außen",R90="verschraubt"),Datenquelle_Peg2.1!$W$2,""))</f>
        <v/>
      </c>
      <c r="CR90" s="312" t="str">
        <f t="shared" si="33"/>
        <v/>
      </c>
      <c r="CS90" s="312" t="str">
        <f t="shared" si="34"/>
        <v/>
      </c>
      <c r="CT90" s="312" t="str">
        <f t="shared" si="35"/>
        <v/>
      </c>
      <c r="CU90" s="312"/>
      <c r="CV90" s="312"/>
      <c r="CW90" s="312"/>
      <c r="CX90" s="312"/>
      <c r="CY90" s="312"/>
      <c r="CZ90" s="312"/>
      <c r="DA90" s="312"/>
      <c r="DB90" s="312"/>
      <c r="DC90" s="312"/>
      <c r="DD90" s="312"/>
      <c r="DE90" s="312"/>
      <c r="DF90" s="312"/>
      <c r="DG90" s="312"/>
      <c r="DH90" s="312"/>
      <c r="DI90" s="312"/>
      <c r="DJ90" s="312"/>
      <c r="DK90" s="312"/>
      <c r="DL90" s="312"/>
      <c r="DM90" s="312"/>
      <c r="DN90" s="312"/>
      <c r="DO90" s="312"/>
      <c r="DP90" s="312"/>
      <c r="DQ90" s="312"/>
      <c r="DR90" s="312"/>
      <c r="DS90" s="312"/>
      <c r="DT90" s="312"/>
      <c r="DU90" s="312"/>
      <c r="DV90" s="312"/>
      <c r="DW90" s="312"/>
      <c r="DX90" s="312"/>
      <c r="DY90" s="312"/>
      <c r="DZ90" s="312"/>
      <c r="EA90" s="312"/>
      <c r="EB90" s="312"/>
      <c r="EC90" s="312"/>
      <c r="ED90" s="312"/>
      <c r="EE90" s="312"/>
      <c r="EF90" s="312"/>
      <c r="EG90" s="312"/>
      <c r="EH90" s="312"/>
      <c r="EI90" s="312"/>
      <c r="EJ90" s="312"/>
      <c r="EK90" s="312"/>
      <c r="EL90" s="312"/>
      <c r="EM90" s="312"/>
      <c r="EN90" s="312"/>
      <c r="EO90" s="312"/>
      <c r="EP90" s="312"/>
      <c r="EQ90" s="312"/>
      <c r="ER90" s="312"/>
      <c r="ES90" s="312"/>
      <c r="ET90" s="312"/>
      <c r="EU90" s="312"/>
      <c r="EV90" s="312"/>
      <c r="EW90" s="312"/>
      <c r="EX90" s="312"/>
      <c r="EY90" s="312"/>
    </row>
    <row r="91" spans="1:155" s="48" customFormat="1" ht="30" customHeight="1" x14ac:dyDescent="0.2">
      <c r="A91" s="159" t="str">
        <f t="shared" si="21"/>
        <v/>
      </c>
      <c r="B91" s="72"/>
      <c r="C91" s="72"/>
      <c r="D91" s="73"/>
      <c r="E91" s="339"/>
      <c r="F91" s="340"/>
      <c r="G91" s="343"/>
      <c r="H91" s="343"/>
      <c r="I91" s="344"/>
      <c r="J91" s="345"/>
      <c r="K91" s="346"/>
      <c r="L91" s="229"/>
      <c r="M91" s="228"/>
      <c r="N91" s="65"/>
      <c r="O91" s="65"/>
      <c r="P91" s="67"/>
      <c r="Q91" s="62"/>
      <c r="R91" s="68"/>
      <c r="S91" s="63"/>
      <c r="T91" s="63"/>
      <c r="U91" s="337"/>
      <c r="V91" s="63"/>
      <c r="W91" s="123"/>
      <c r="X91" s="69"/>
      <c r="Y91" s="81"/>
      <c r="Z91" s="152"/>
      <c r="AA91" s="146"/>
      <c r="AB91" s="153"/>
      <c r="AC91" s="154"/>
      <c r="AD91" s="152"/>
      <c r="AE91" s="152"/>
      <c r="AF91" s="155"/>
      <c r="AG91" s="156"/>
      <c r="AH91" s="155"/>
      <c r="AI91" s="317" t="str">
        <f t="shared" si="28"/>
        <v/>
      </c>
      <c r="AJ91" s="317" t="str">
        <f t="shared" si="29"/>
        <v/>
      </c>
      <c r="AK91" s="328" t="e">
        <f>IF(AR91=".OS",VLOOKUP($AT91,'Pull-Downs_Zyl'!M:N,2,FALSE),VLOOKUP($AT91,'Pull-Downs_Zyl'!K:L,2,FALSE))</f>
        <v>#N/A</v>
      </c>
      <c r="AL91" s="318" t="str">
        <f t="shared" si="36"/>
        <v/>
      </c>
      <c r="AM91" s="158" t="e">
        <f>VLOOKUP($AT91,'Pull-Downs_Zyl'!$K$5:$O$525,3,FALSE)</f>
        <v>#N/A</v>
      </c>
      <c r="AN91" s="151" t="str">
        <f t="shared" si="22"/>
        <v/>
      </c>
      <c r="AO91" s="151" t="str">
        <f t="shared" si="23"/>
        <v/>
      </c>
      <c r="AP91" s="151" t="str">
        <f t="shared" si="24"/>
        <v/>
      </c>
      <c r="AQ91" s="151" t="str">
        <f t="shared" si="25"/>
        <v/>
      </c>
      <c r="AR91" s="207" t="str">
        <f t="shared" si="30"/>
        <v/>
      </c>
      <c r="AS91" s="157" t="s">
        <v>95</v>
      </c>
      <c r="AT91" s="158" t="str">
        <f>IF(V91="Zubehör/Ersatzteile",VLOOKUP(W91,'Pull-Downs_Zyl'!$K$518:$O$525,3,FALSE),CONCATENATE(AN91,AO91,AP91,AQ91,AR91))</f>
        <v/>
      </c>
      <c r="AW91" s="70" t="str">
        <f t="shared" si="26"/>
        <v/>
      </c>
      <c r="BD91" s="70" t="str">
        <f t="shared" si="27"/>
        <v/>
      </c>
      <c r="BE91" s="48" t="s">
        <v>158</v>
      </c>
      <c r="BF91" s="48">
        <v>10</v>
      </c>
      <c r="BG91" s="48" t="s">
        <v>140</v>
      </c>
      <c r="BH91" s="48" t="str">
        <f t="shared" si="38"/>
        <v>59-6310Edelstahl</v>
      </c>
      <c r="BI91" s="48" t="s">
        <v>256</v>
      </c>
      <c r="BK91" s="70" t="e">
        <f>IF(AND(#REF!="ja",M91=9,E91="PegaSys Office eVAYO"),CONCATENATE(L91,#REF!,M91,F91),IF(AND(#REF!="ja",M91=9,E91="PegaSys Office"),CONCATENATE(L91,#REF!,M91,F91),""))</f>
        <v>#REF!</v>
      </c>
      <c r="CB91" s="312"/>
      <c r="CC91" s="312"/>
      <c r="CD91" s="312"/>
      <c r="CE91" s="312" t="str">
        <f>IF(E91="PegaSys 2.1",Datenquelle_Peg2.1!$A$2,"")</f>
        <v/>
      </c>
      <c r="CF91" s="312" t="str">
        <f t="shared" si="31"/>
        <v/>
      </c>
      <c r="CG91" s="312" t="str">
        <f t="shared" si="32"/>
        <v/>
      </c>
      <c r="CH91" s="312" t="str">
        <f>IF(OR(S91="Rosetten",S91="Ovalrosetten"),Datenquelle_Peg2.1!$E$2,IF(OR(S91="Langschild",S91="Langschild schmal"),Datenquelle_Peg2.1!$E$3,IF(S91="Kurzschild",Datenquelle_Peg2.1!$E$4,IF(S91="Scandinavian Oval",Datenquelle_Peg2.1!$E$6,""))))</f>
        <v/>
      </c>
      <c r="CI91" s="312" t="str">
        <f>IF(T91=182,Datenquelle_Peg2.1!$G$2,IF(T91=192,Datenquelle_Peg2.1!$G$3,IF(T91=282,Datenquelle_Peg2.1!$G$4,IF(T91=292,Datenquelle_Peg2.1!$G$5,IF(T91=1182,Datenquelle_Peg2.1!$G$6,"")))))</f>
        <v/>
      </c>
      <c r="CJ91" s="312" t="str">
        <f>IF(G91="links",Datenquelle_Peg2.1!$I$2,IF(G91="rechts",Datenquelle_Peg2.1!$I$3,""))</f>
        <v/>
      </c>
      <c r="CK91" s="312" t="str">
        <f>IF(M91=7,Datenquelle_Peg2.1!$K$2,IF(M91=8,Datenquelle_Peg2.1!$K$3,IF(M91=8.5,Datenquelle_Peg2.1!$K$4,IF(M91=9,Datenquelle_Peg2.1!$K$5,IF(M91="F9 (FS)",Datenquelle_Peg2.1!$K$6,IF(M91=10,Datenquelle_Peg2.1!$K$7,""))))))</f>
        <v/>
      </c>
      <c r="CL91" s="312" t="str">
        <f>IF(L91="37-46 mm",Datenquelle_Peg2.1!$M$2,IF(L91="47-56 mm",Datenquelle_Peg2.1!$M$3,IF(L91="57-66 mm",Datenquelle_Peg2.1!$M$4,IF(L91="67-76 mm",Datenquelle_Peg2.1!$M$5,IF(L91="77-86 mm",Datenquelle_Peg2.1!$M$6,IF(L91="87-96 mm",Datenquelle_Peg2.1!$M$7,IF(L91="97-106 mm",Datenquelle_Peg2.1!$M$8,IF(L91="107-116 mm",Datenquelle_Peg2.1!$M$9,IF(L91="117-126 mm",Datenquelle_Peg2.1!$M$10,IF(L91="127-136 mm",Datenquelle_Peg2.1!$M$11,IF(L91="137-146 mm",Datenquelle_Peg2.1!$M$12,IF(L91="147-156 mm",Datenquelle_Peg2.1!$M$13,IF(L91="156-160 mm",Datenquelle_Peg2.1!$M$14,"")))))))))))))</f>
        <v/>
      </c>
      <c r="CM91" s="312" t="str">
        <f>IF(N91="Profilzyl. PZ",Datenquelle_Peg2.1!$O$3,IF(N91="Blind",Datenquelle_Peg2.1!$O$2,IF(N91="Zylinderabdeckung",Datenquelle_Peg2.1!$O$4,IF(N91="Scandinavian Oval",Datenquelle_Peg2.1!$O$5,""))))</f>
        <v/>
      </c>
      <c r="CN91" s="312" t="str">
        <f>IF(P91="PZ 70",Datenquelle_Peg2.1!$Q$3,IF(P91="PZ 72",Datenquelle_Peg2.1!$Q$4,IF(P91="PZ 78",Datenquelle_Peg2.1!$Q$5,IF(P91="PZ 85",Datenquelle_Peg2.1!$Q$6,IF(P91="PZ 88",Datenquelle_Peg2.1!$Q$7,IF(P91="PZ 92",Datenquelle_Peg2.1!$Q$8,IF(P91="00",Datenquelle_Peg2.1!$Q$2,IF(P91="SO 105",Datenquelle_Peg2.1!$Q$9,""))))))))</f>
        <v/>
      </c>
      <c r="CO91" s="312" t="str">
        <f>IF(O91="Profilzyl. PZ",Datenquelle_Peg2.1!$S$3,IF(O91="Blind",Datenquelle_Peg2.1!$S$2,IF(O91="Scandinavian Oval",Datenquelle_Peg2.1!$S$4,"")))</f>
        <v/>
      </c>
      <c r="CP91" s="312" t="str">
        <f t="shared" si="37"/>
        <v/>
      </c>
      <c r="CQ91" s="312" t="str">
        <f>IF(AND(Q91="außen",R91="einrastend"),Datenquelle_Peg2.1!$W$3,IF(AND(Q91="außen",R91="verschraubt"),Datenquelle_Peg2.1!$W$2,""))</f>
        <v/>
      </c>
      <c r="CR91" s="312" t="str">
        <f t="shared" si="33"/>
        <v/>
      </c>
      <c r="CS91" s="312" t="str">
        <f t="shared" si="34"/>
        <v/>
      </c>
      <c r="CT91" s="312" t="str">
        <f t="shared" si="35"/>
        <v/>
      </c>
      <c r="CU91" s="312"/>
      <c r="CV91" s="312"/>
      <c r="CW91" s="312"/>
      <c r="CX91" s="312"/>
      <c r="CY91" s="312"/>
      <c r="CZ91" s="312"/>
      <c r="DA91" s="312"/>
      <c r="DB91" s="312"/>
      <c r="DC91" s="312"/>
      <c r="DD91" s="312"/>
      <c r="DE91" s="312"/>
      <c r="DF91" s="312"/>
      <c r="DG91" s="312"/>
      <c r="DH91" s="312"/>
      <c r="DI91" s="312"/>
      <c r="DJ91" s="312"/>
      <c r="DK91" s="312"/>
      <c r="DL91" s="312"/>
      <c r="DM91" s="312"/>
      <c r="DN91" s="312"/>
      <c r="DO91" s="312"/>
      <c r="DP91" s="312"/>
      <c r="DQ91" s="312"/>
      <c r="DR91" s="312"/>
      <c r="DS91" s="312"/>
      <c r="DT91" s="312"/>
      <c r="DU91" s="312"/>
      <c r="DV91" s="312"/>
      <c r="DW91" s="312"/>
      <c r="DX91" s="312"/>
      <c r="DY91" s="312"/>
      <c r="DZ91" s="312"/>
      <c r="EA91" s="312"/>
      <c r="EB91" s="312"/>
      <c r="EC91" s="312"/>
      <c r="ED91" s="312"/>
      <c r="EE91" s="312"/>
      <c r="EF91" s="312"/>
      <c r="EG91" s="312"/>
      <c r="EH91" s="312"/>
      <c r="EI91" s="312"/>
      <c r="EJ91" s="312"/>
      <c r="EK91" s="312"/>
      <c r="EL91" s="312"/>
      <c r="EM91" s="312"/>
      <c r="EN91" s="312"/>
      <c r="EO91" s="312"/>
      <c r="EP91" s="312"/>
      <c r="EQ91" s="312"/>
      <c r="ER91" s="312"/>
      <c r="ES91" s="312"/>
      <c r="ET91" s="312"/>
      <c r="EU91" s="312"/>
      <c r="EV91" s="312"/>
      <c r="EW91" s="312"/>
      <c r="EX91" s="312"/>
      <c r="EY91" s="312"/>
    </row>
    <row r="92" spans="1:155" s="48" customFormat="1" ht="30" customHeight="1" x14ac:dyDescent="0.2">
      <c r="A92" s="159" t="str">
        <f t="shared" si="21"/>
        <v/>
      </c>
      <c r="B92" s="72"/>
      <c r="C92" s="72"/>
      <c r="D92" s="73"/>
      <c r="E92" s="339"/>
      <c r="F92" s="340"/>
      <c r="G92" s="343"/>
      <c r="H92" s="343"/>
      <c r="I92" s="344"/>
      <c r="J92" s="345"/>
      <c r="K92" s="346"/>
      <c r="L92" s="229"/>
      <c r="M92" s="228"/>
      <c r="N92" s="65"/>
      <c r="O92" s="65"/>
      <c r="P92" s="67"/>
      <c r="Q92" s="62"/>
      <c r="R92" s="68"/>
      <c r="S92" s="63"/>
      <c r="T92" s="63"/>
      <c r="U92" s="337"/>
      <c r="V92" s="63"/>
      <c r="W92" s="123"/>
      <c r="X92" s="69"/>
      <c r="Y92" s="81"/>
      <c r="Z92" s="152"/>
      <c r="AA92" s="146"/>
      <c r="AB92" s="153"/>
      <c r="AC92" s="154"/>
      <c r="AD92" s="152"/>
      <c r="AE92" s="152"/>
      <c r="AF92" s="155"/>
      <c r="AG92" s="156"/>
      <c r="AH92" s="155"/>
      <c r="AI92" s="317" t="str">
        <f t="shared" si="28"/>
        <v/>
      </c>
      <c r="AJ92" s="317" t="str">
        <f t="shared" si="29"/>
        <v/>
      </c>
      <c r="AK92" s="328" t="e">
        <f>IF(AR92=".OS",VLOOKUP($AT92,'Pull-Downs_Zyl'!M:N,2,FALSE),VLOOKUP($AT92,'Pull-Downs_Zyl'!K:L,2,FALSE))</f>
        <v>#N/A</v>
      </c>
      <c r="AL92" s="318" t="str">
        <f t="shared" si="36"/>
        <v/>
      </c>
      <c r="AM92" s="158" t="e">
        <f>VLOOKUP($AT92,'Pull-Downs_Zyl'!$K$5:$O$525,3,FALSE)</f>
        <v>#N/A</v>
      </c>
      <c r="AN92" s="151" t="str">
        <f t="shared" si="22"/>
        <v/>
      </c>
      <c r="AO92" s="151" t="str">
        <f t="shared" si="23"/>
        <v/>
      </c>
      <c r="AP92" s="151" t="str">
        <f t="shared" si="24"/>
        <v/>
      </c>
      <c r="AQ92" s="151" t="str">
        <f t="shared" si="25"/>
        <v/>
      </c>
      <c r="AR92" s="207" t="str">
        <f t="shared" si="30"/>
        <v/>
      </c>
      <c r="AS92" s="157" t="s">
        <v>95</v>
      </c>
      <c r="AT92" s="158" t="str">
        <f>IF(V92="Zubehör/Ersatzteile",VLOOKUP(W92,'Pull-Downs_Zyl'!$K$518:$O$525,3,FALSE),CONCATENATE(AN92,AO92,AP92,AQ92,AR92))</f>
        <v/>
      </c>
      <c r="AW92" s="70" t="str">
        <f t="shared" si="26"/>
        <v/>
      </c>
      <c r="BD92" s="70" t="str">
        <f t="shared" si="27"/>
        <v/>
      </c>
      <c r="BE92" s="48" t="s">
        <v>162</v>
      </c>
      <c r="BF92" s="48">
        <v>7</v>
      </c>
      <c r="BG92" s="48" t="s">
        <v>140</v>
      </c>
      <c r="BH92" s="48" t="str">
        <f t="shared" si="38"/>
        <v>64-687Edelstahl</v>
      </c>
      <c r="BI92" s="48" t="s">
        <v>257</v>
      </c>
      <c r="BK92" s="70" t="e">
        <f>IF(AND(#REF!="ja",M92=9,E92="PegaSys Office eVAYO"),CONCATENATE(L92,#REF!,M92,F92),IF(AND(#REF!="ja",M92=9,E92="PegaSys Office"),CONCATENATE(L92,#REF!,M92,F92),""))</f>
        <v>#REF!</v>
      </c>
      <c r="CB92" s="312"/>
      <c r="CC92" s="312"/>
      <c r="CD92" s="312"/>
      <c r="CE92" s="312" t="str">
        <f>IF(E92="PegaSys 2.1",Datenquelle_Peg2.1!$A$2,"")</f>
        <v/>
      </c>
      <c r="CF92" s="312" t="str">
        <f t="shared" si="31"/>
        <v/>
      </c>
      <c r="CG92" s="312" t="str">
        <f t="shared" si="32"/>
        <v/>
      </c>
      <c r="CH92" s="312" t="str">
        <f>IF(OR(S92="Rosetten",S92="Ovalrosetten"),Datenquelle_Peg2.1!$E$2,IF(OR(S92="Langschild",S92="Langschild schmal"),Datenquelle_Peg2.1!$E$3,IF(S92="Kurzschild",Datenquelle_Peg2.1!$E$4,IF(S92="Scandinavian Oval",Datenquelle_Peg2.1!$E$6,""))))</f>
        <v/>
      </c>
      <c r="CI92" s="312" t="str">
        <f>IF(T92=182,Datenquelle_Peg2.1!$G$2,IF(T92=192,Datenquelle_Peg2.1!$G$3,IF(T92=282,Datenquelle_Peg2.1!$G$4,IF(T92=292,Datenquelle_Peg2.1!$G$5,IF(T92=1182,Datenquelle_Peg2.1!$G$6,"")))))</f>
        <v/>
      </c>
      <c r="CJ92" s="312" t="str">
        <f>IF(G92="links",Datenquelle_Peg2.1!$I$2,IF(G92="rechts",Datenquelle_Peg2.1!$I$3,""))</f>
        <v/>
      </c>
      <c r="CK92" s="312" t="str">
        <f>IF(M92=7,Datenquelle_Peg2.1!$K$2,IF(M92=8,Datenquelle_Peg2.1!$K$3,IF(M92=8.5,Datenquelle_Peg2.1!$K$4,IF(M92=9,Datenquelle_Peg2.1!$K$5,IF(M92="F9 (FS)",Datenquelle_Peg2.1!$K$6,IF(M92=10,Datenquelle_Peg2.1!$K$7,""))))))</f>
        <v/>
      </c>
      <c r="CL92" s="312" t="str">
        <f>IF(L92="37-46 mm",Datenquelle_Peg2.1!$M$2,IF(L92="47-56 mm",Datenquelle_Peg2.1!$M$3,IF(L92="57-66 mm",Datenquelle_Peg2.1!$M$4,IF(L92="67-76 mm",Datenquelle_Peg2.1!$M$5,IF(L92="77-86 mm",Datenquelle_Peg2.1!$M$6,IF(L92="87-96 mm",Datenquelle_Peg2.1!$M$7,IF(L92="97-106 mm",Datenquelle_Peg2.1!$M$8,IF(L92="107-116 mm",Datenquelle_Peg2.1!$M$9,IF(L92="117-126 mm",Datenquelle_Peg2.1!$M$10,IF(L92="127-136 mm",Datenquelle_Peg2.1!$M$11,IF(L92="137-146 mm",Datenquelle_Peg2.1!$M$12,IF(L92="147-156 mm",Datenquelle_Peg2.1!$M$13,IF(L92="156-160 mm",Datenquelle_Peg2.1!$M$14,"")))))))))))))</f>
        <v/>
      </c>
      <c r="CM92" s="312" t="str">
        <f>IF(N92="Profilzyl. PZ",Datenquelle_Peg2.1!$O$3,IF(N92="Blind",Datenquelle_Peg2.1!$O$2,IF(N92="Zylinderabdeckung",Datenquelle_Peg2.1!$O$4,IF(N92="Scandinavian Oval",Datenquelle_Peg2.1!$O$5,""))))</f>
        <v/>
      </c>
      <c r="CN92" s="312" t="str">
        <f>IF(P92="PZ 70",Datenquelle_Peg2.1!$Q$3,IF(P92="PZ 72",Datenquelle_Peg2.1!$Q$4,IF(P92="PZ 78",Datenquelle_Peg2.1!$Q$5,IF(P92="PZ 85",Datenquelle_Peg2.1!$Q$6,IF(P92="PZ 88",Datenquelle_Peg2.1!$Q$7,IF(P92="PZ 92",Datenquelle_Peg2.1!$Q$8,IF(P92="00",Datenquelle_Peg2.1!$Q$2,IF(P92="SO 105",Datenquelle_Peg2.1!$Q$9,""))))))))</f>
        <v/>
      </c>
      <c r="CO92" s="312" t="str">
        <f>IF(O92="Profilzyl. PZ",Datenquelle_Peg2.1!$S$3,IF(O92="Blind",Datenquelle_Peg2.1!$S$2,IF(O92="Scandinavian Oval",Datenquelle_Peg2.1!$S$4,"")))</f>
        <v/>
      </c>
      <c r="CP92" s="312" t="str">
        <f t="shared" si="37"/>
        <v/>
      </c>
      <c r="CQ92" s="312" t="str">
        <f>IF(AND(Q92="außen",R92="einrastend"),Datenquelle_Peg2.1!$W$3,IF(AND(Q92="außen",R92="verschraubt"),Datenquelle_Peg2.1!$W$2,""))</f>
        <v/>
      </c>
      <c r="CR92" s="312" t="str">
        <f t="shared" si="33"/>
        <v/>
      </c>
      <c r="CS92" s="312" t="str">
        <f t="shared" si="34"/>
        <v/>
      </c>
      <c r="CT92" s="312" t="str">
        <f t="shared" si="35"/>
        <v/>
      </c>
      <c r="CU92" s="312"/>
      <c r="CV92" s="312"/>
      <c r="CW92" s="312"/>
      <c r="CX92" s="312"/>
      <c r="CY92" s="312"/>
      <c r="CZ92" s="312"/>
      <c r="DA92" s="312"/>
      <c r="DB92" s="312"/>
      <c r="DC92" s="312"/>
      <c r="DD92" s="312"/>
      <c r="DE92" s="312"/>
      <c r="DF92" s="312"/>
      <c r="DG92" s="312"/>
      <c r="DH92" s="312"/>
      <c r="DI92" s="312"/>
      <c r="DJ92" s="312"/>
      <c r="DK92" s="312"/>
      <c r="DL92" s="312"/>
      <c r="DM92" s="312"/>
      <c r="DN92" s="312"/>
      <c r="DO92" s="312"/>
      <c r="DP92" s="312"/>
      <c r="DQ92" s="312"/>
      <c r="DR92" s="312"/>
      <c r="DS92" s="312"/>
      <c r="DT92" s="312"/>
      <c r="DU92" s="312"/>
      <c r="DV92" s="312"/>
      <c r="DW92" s="312"/>
      <c r="DX92" s="312"/>
      <c r="DY92" s="312"/>
      <c r="DZ92" s="312"/>
      <c r="EA92" s="312"/>
      <c r="EB92" s="312"/>
      <c r="EC92" s="312"/>
      <c r="ED92" s="312"/>
      <c r="EE92" s="312"/>
      <c r="EF92" s="312"/>
      <c r="EG92" s="312"/>
      <c r="EH92" s="312"/>
      <c r="EI92" s="312"/>
      <c r="EJ92" s="312"/>
      <c r="EK92" s="312"/>
      <c r="EL92" s="312"/>
      <c r="EM92" s="312"/>
      <c r="EN92" s="312"/>
      <c r="EO92" s="312"/>
      <c r="EP92" s="312"/>
      <c r="EQ92" s="312"/>
      <c r="ER92" s="312"/>
      <c r="ES92" s="312"/>
      <c r="ET92" s="312"/>
      <c r="EU92" s="312"/>
      <c r="EV92" s="312"/>
      <c r="EW92" s="312"/>
      <c r="EX92" s="312"/>
      <c r="EY92" s="312"/>
    </row>
    <row r="93" spans="1:155" s="48" customFormat="1" ht="30" customHeight="1" x14ac:dyDescent="0.2">
      <c r="A93" s="159" t="str">
        <f t="shared" si="21"/>
        <v/>
      </c>
      <c r="B93" s="72"/>
      <c r="C93" s="72"/>
      <c r="D93" s="73"/>
      <c r="E93" s="339"/>
      <c r="F93" s="340"/>
      <c r="G93" s="343"/>
      <c r="H93" s="343"/>
      <c r="I93" s="344"/>
      <c r="J93" s="345"/>
      <c r="K93" s="346"/>
      <c r="L93" s="229"/>
      <c r="M93" s="228"/>
      <c r="N93" s="65"/>
      <c r="O93" s="65"/>
      <c r="P93" s="67"/>
      <c r="Q93" s="62"/>
      <c r="R93" s="68"/>
      <c r="S93" s="63"/>
      <c r="T93" s="63"/>
      <c r="U93" s="337"/>
      <c r="V93" s="63"/>
      <c r="W93" s="123"/>
      <c r="X93" s="69"/>
      <c r="Y93" s="81"/>
      <c r="Z93" s="152"/>
      <c r="AA93" s="146"/>
      <c r="AB93" s="153"/>
      <c r="AC93" s="154"/>
      <c r="AD93" s="152"/>
      <c r="AE93" s="152"/>
      <c r="AF93" s="155"/>
      <c r="AG93" s="156"/>
      <c r="AH93" s="155"/>
      <c r="AI93" s="317" t="str">
        <f t="shared" si="28"/>
        <v/>
      </c>
      <c r="AJ93" s="317" t="str">
        <f t="shared" si="29"/>
        <v/>
      </c>
      <c r="AK93" s="328" t="e">
        <f>IF(AR93=".OS",VLOOKUP($AT93,'Pull-Downs_Zyl'!M:N,2,FALSE),VLOOKUP($AT93,'Pull-Downs_Zyl'!K:L,2,FALSE))</f>
        <v>#N/A</v>
      </c>
      <c r="AL93" s="318" t="str">
        <f t="shared" si="36"/>
        <v/>
      </c>
      <c r="AM93" s="158" t="e">
        <f>VLOOKUP($AT93,'Pull-Downs_Zyl'!$K$5:$O$525,3,FALSE)</f>
        <v>#N/A</v>
      </c>
      <c r="AN93" s="151" t="str">
        <f t="shared" si="22"/>
        <v/>
      </c>
      <c r="AO93" s="151" t="str">
        <f t="shared" si="23"/>
        <v/>
      </c>
      <c r="AP93" s="151" t="str">
        <f t="shared" si="24"/>
        <v/>
      </c>
      <c r="AQ93" s="151" t="str">
        <f t="shared" si="25"/>
        <v/>
      </c>
      <c r="AR93" s="207" t="str">
        <f t="shared" si="30"/>
        <v/>
      </c>
      <c r="AS93" s="157" t="s">
        <v>95</v>
      </c>
      <c r="AT93" s="158" t="str">
        <f>IF(V93="Zubehör/Ersatzteile",VLOOKUP(W93,'Pull-Downs_Zyl'!$K$518:$O$525,3,FALSE),CONCATENATE(AN93,AO93,AP93,AQ93,AR93))</f>
        <v/>
      </c>
      <c r="AW93" s="70" t="str">
        <f t="shared" si="26"/>
        <v/>
      </c>
      <c r="BD93" s="70" t="str">
        <f t="shared" si="27"/>
        <v/>
      </c>
      <c r="BE93" s="48" t="s">
        <v>162</v>
      </c>
      <c r="BF93" s="48">
        <v>8</v>
      </c>
      <c r="BG93" s="48" t="s">
        <v>140</v>
      </c>
      <c r="BH93" s="48" t="str">
        <f t="shared" si="38"/>
        <v>64-688Edelstahl</v>
      </c>
      <c r="BI93" s="48" t="s">
        <v>258</v>
      </c>
      <c r="BK93" s="70" t="e">
        <f>IF(AND(#REF!="ja",M93=9,E93="PegaSys Office eVAYO"),CONCATENATE(L93,#REF!,M93,F93),IF(AND(#REF!="ja",M93=9,E93="PegaSys Office"),CONCATENATE(L93,#REF!,M93,F93),""))</f>
        <v>#REF!</v>
      </c>
      <c r="CB93" s="312"/>
      <c r="CC93" s="312"/>
      <c r="CD93" s="312"/>
      <c r="CE93" s="312" t="str">
        <f>IF(E93="PegaSys 2.1",Datenquelle_Peg2.1!$A$2,"")</f>
        <v/>
      </c>
      <c r="CF93" s="312" t="str">
        <f t="shared" si="31"/>
        <v/>
      </c>
      <c r="CG93" s="312" t="str">
        <f t="shared" si="32"/>
        <v/>
      </c>
      <c r="CH93" s="312" t="str">
        <f>IF(OR(S93="Rosetten",S93="Ovalrosetten"),Datenquelle_Peg2.1!$E$2,IF(OR(S93="Langschild",S93="Langschild schmal"),Datenquelle_Peg2.1!$E$3,IF(S93="Kurzschild",Datenquelle_Peg2.1!$E$4,IF(S93="Scandinavian Oval",Datenquelle_Peg2.1!$E$6,""))))</f>
        <v/>
      </c>
      <c r="CI93" s="312" t="str">
        <f>IF(T93=182,Datenquelle_Peg2.1!$G$2,IF(T93=192,Datenquelle_Peg2.1!$G$3,IF(T93=282,Datenquelle_Peg2.1!$G$4,IF(T93=292,Datenquelle_Peg2.1!$G$5,IF(T93=1182,Datenquelle_Peg2.1!$G$6,"")))))</f>
        <v/>
      </c>
      <c r="CJ93" s="312" t="str">
        <f>IF(G93="links",Datenquelle_Peg2.1!$I$2,IF(G93="rechts",Datenquelle_Peg2.1!$I$3,""))</f>
        <v/>
      </c>
      <c r="CK93" s="312" t="str">
        <f>IF(M93=7,Datenquelle_Peg2.1!$K$2,IF(M93=8,Datenquelle_Peg2.1!$K$3,IF(M93=8.5,Datenquelle_Peg2.1!$K$4,IF(M93=9,Datenquelle_Peg2.1!$K$5,IF(M93="F9 (FS)",Datenquelle_Peg2.1!$K$6,IF(M93=10,Datenquelle_Peg2.1!$K$7,""))))))</f>
        <v/>
      </c>
      <c r="CL93" s="312" t="str">
        <f>IF(L93="37-46 mm",Datenquelle_Peg2.1!$M$2,IF(L93="47-56 mm",Datenquelle_Peg2.1!$M$3,IF(L93="57-66 mm",Datenquelle_Peg2.1!$M$4,IF(L93="67-76 mm",Datenquelle_Peg2.1!$M$5,IF(L93="77-86 mm",Datenquelle_Peg2.1!$M$6,IF(L93="87-96 mm",Datenquelle_Peg2.1!$M$7,IF(L93="97-106 mm",Datenquelle_Peg2.1!$M$8,IF(L93="107-116 mm",Datenquelle_Peg2.1!$M$9,IF(L93="117-126 mm",Datenquelle_Peg2.1!$M$10,IF(L93="127-136 mm",Datenquelle_Peg2.1!$M$11,IF(L93="137-146 mm",Datenquelle_Peg2.1!$M$12,IF(L93="147-156 mm",Datenquelle_Peg2.1!$M$13,IF(L93="156-160 mm",Datenquelle_Peg2.1!$M$14,"")))))))))))))</f>
        <v/>
      </c>
      <c r="CM93" s="312" t="str">
        <f>IF(N93="Profilzyl. PZ",Datenquelle_Peg2.1!$O$3,IF(N93="Blind",Datenquelle_Peg2.1!$O$2,IF(N93="Zylinderabdeckung",Datenquelle_Peg2.1!$O$4,IF(N93="Scandinavian Oval",Datenquelle_Peg2.1!$O$5,""))))</f>
        <v/>
      </c>
      <c r="CN93" s="312" t="str">
        <f>IF(P93="PZ 70",Datenquelle_Peg2.1!$Q$3,IF(P93="PZ 72",Datenquelle_Peg2.1!$Q$4,IF(P93="PZ 78",Datenquelle_Peg2.1!$Q$5,IF(P93="PZ 85",Datenquelle_Peg2.1!$Q$6,IF(P93="PZ 88",Datenquelle_Peg2.1!$Q$7,IF(P93="PZ 92",Datenquelle_Peg2.1!$Q$8,IF(P93="00",Datenquelle_Peg2.1!$Q$2,IF(P93="SO 105",Datenquelle_Peg2.1!$Q$9,""))))))))</f>
        <v/>
      </c>
      <c r="CO93" s="312" t="str">
        <f>IF(O93="Profilzyl. PZ",Datenquelle_Peg2.1!$S$3,IF(O93="Blind",Datenquelle_Peg2.1!$S$2,IF(O93="Scandinavian Oval",Datenquelle_Peg2.1!$S$4,"")))</f>
        <v/>
      </c>
      <c r="CP93" s="312" t="str">
        <f t="shared" si="37"/>
        <v/>
      </c>
      <c r="CQ93" s="312" t="str">
        <f>IF(AND(Q93="außen",R93="einrastend"),Datenquelle_Peg2.1!$W$3,IF(AND(Q93="außen",R93="verschraubt"),Datenquelle_Peg2.1!$W$2,""))</f>
        <v/>
      </c>
      <c r="CR93" s="312" t="str">
        <f t="shared" si="33"/>
        <v/>
      </c>
      <c r="CS93" s="312" t="str">
        <f t="shared" si="34"/>
        <v/>
      </c>
      <c r="CT93" s="312" t="str">
        <f t="shared" si="35"/>
        <v/>
      </c>
      <c r="CU93" s="312"/>
      <c r="CV93" s="312"/>
      <c r="CW93" s="312"/>
      <c r="CX93" s="312"/>
      <c r="CY93" s="312"/>
      <c r="CZ93" s="312"/>
      <c r="DA93" s="312"/>
      <c r="DB93" s="312"/>
      <c r="DC93" s="312"/>
      <c r="DD93" s="312"/>
      <c r="DE93" s="312"/>
      <c r="DF93" s="312"/>
      <c r="DG93" s="312"/>
      <c r="DH93" s="312"/>
      <c r="DI93" s="312"/>
      <c r="DJ93" s="312"/>
      <c r="DK93" s="312"/>
      <c r="DL93" s="312"/>
      <c r="DM93" s="312"/>
      <c r="DN93" s="312"/>
      <c r="DO93" s="312"/>
      <c r="DP93" s="312"/>
      <c r="DQ93" s="312"/>
      <c r="DR93" s="312"/>
      <c r="DS93" s="312"/>
      <c r="DT93" s="312"/>
      <c r="DU93" s="312"/>
      <c r="DV93" s="312"/>
      <c r="DW93" s="312"/>
      <c r="DX93" s="312"/>
      <c r="DY93" s="312"/>
      <c r="DZ93" s="312"/>
      <c r="EA93" s="312"/>
      <c r="EB93" s="312"/>
      <c r="EC93" s="312"/>
      <c r="ED93" s="312"/>
      <c r="EE93" s="312"/>
      <c r="EF93" s="312"/>
      <c r="EG93" s="312"/>
      <c r="EH93" s="312"/>
      <c r="EI93" s="312"/>
      <c r="EJ93" s="312"/>
      <c r="EK93" s="312"/>
      <c r="EL93" s="312"/>
      <c r="EM93" s="312"/>
      <c r="EN93" s="312"/>
      <c r="EO93" s="312"/>
      <c r="EP93" s="312"/>
      <c r="EQ93" s="312"/>
      <c r="ER93" s="312"/>
      <c r="ES93" s="312"/>
      <c r="ET93" s="312"/>
      <c r="EU93" s="312"/>
      <c r="EV93" s="312"/>
      <c r="EW93" s="312"/>
      <c r="EX93" s="312"/>
      <c r="EY93" s="312"/>
    </row>
    <row r="94" spans="1:155" s="48" customFormat="1" ht="30" customHeight="1" x14ac:dyDescent="0.2">
      <c r="A94" s="159" t="str">
        <f t="shared" si="21"/>
        <v/>
      </c>
      <c r="B94" s="72"/>
      <c r="C94" s="72"/>
      <c r="D94" s="73"/>
      <c r="E94" s="339"/>
      <c r="F94" s="340"/>
      <c r="G94" s="343"/>
      <c r="H94" s="343"/>
      <c r="I94" s="344"/>
      <c r="J94" s="345"/>
      <c r="K94" s="346"/>
      <c r="L94" s="229"/>
      <c r="M94" s="228"/>
      <c r="N94" s="65"/>
      <c r="O94" s="65"/>
      <c r="P94" s="67"/>
      <c r="Q94" s="62"/>
      <c r="R94" s="68"/>
      <c r="S94" s="63"/>
      <c r="T94" s="63"/>
      <c r="U94" s="337"/>
      <c r="V94" s="63"/>
      <c r="W94" s="123"/>
      <c r="X94" s="69"/>
      <c r="Y94" s="81"/>
      <c r="Z94" s="152"/>
      <c r="AA94" s="146"/>
      <c r="AB94" s="153"/>
      <c r="AC94" s="154"/>
      <c r="AD94" s="152"/>
      <c r="AE94" s="152"/>
      <c r="AF94" s="155"/>
      <c r="AG94" s="156"/>
      <c r="AH94" s="155"/>
      <c r="AI94" s="317" t="str">
        <f t="shared" si="28"/>
        <v/>
      </c>
      <c r="AJ94" s="317" t="str">
        <f t="shared" si="29"/>
        <v/>
      </c>
      <c r="AK94" s="328" t="e">
        <f>IF(AR94=".OS",VLOOKUP($AT94,'Pull-Downs_Zyl'!M:N,2,FALSE),VLOOKUP($AT94,'Pull-Downs_Zyl'!K:L,2,FALSE))</f>
        <v>#N/A</v>
      </c>
      <c r="AL94" s="318" t="str">
        <f t="shared" si="36"/>
        <v/>
      </c>
      <c r="AM94" s="158" t="e">
        <f>VLOOKUP($AT94,'Pull-Downs_Zyl'!$K$5:$O$525,3,FALSE)</f>
        <v>#N/A</v>
      </c>
      <c r="AN94" s="151" t="str">
        <f t="shared" si="22"/>
        <v/>
      </c>
      <c r="AO94" s="151" t="str">
        <f t="shared" si="23"/>
        <v/>
      </c>
      <c r="AP94" s="151" t="str">
        <f t="shared" si="24"/>
        <v/>
      </c>
      <c r="AQ94" s="151" t="str">
        <f t="shared" si="25"/>
        <v/>
      </c>
      <c r="AR94" s="207" t="str">
        <f t="shared" si="30"/>
        <v/>
      </c>
      <c r="AS94" s="157" t="s">
        <v>95</v>
      </c>
      <c r="AT94" s="158" t="str">
        <f>IF(V94="Zubehör/Ersatzteile",VLOOKUP(W94,'Pull-Downs_Zyl'!$K$518:$O$525,3,FALSE),CONCATENATE(AN94,AO94,AP94,AQ94,AR94))</f>
        <v/>
      </c>
      <c r="AW94" s="70" t="str">
        <f t="shared" si="26"/>
        <v/>
      </c>
      <c r="BD94" s="70" t="str">
        <f t="shared" si="27"/>
        <v/>
      </c>
      <c r="BE94" s="48" t="s">
        <v>162</v>
      </c>
      <c r="BF94" s="48">
        <v>8.5</v>
      </c>
      <c r="BG94" s="48" t="s">
        <v>140</v>
      </c>
      <c r="BH94" s="48" t="str">
        <f t="shared" si="38"/>
        <v>64-688,5Edelstahl</v>
      </c>
      <c r="BI94" s="48" t="s">
        <v>259</v>
      </c>
      <c r="BK94" s="70" t="e">
        <f>IF(AND(#REF!="ja",M94=9,E94="PegaSys Office eVAYO"),CONCATENATE(L94,#REF!,M94,F94),IF(AND(#REF!="ja",M94=9,E94="PegaSys Office"),CONCATENATE(L94,#REF!,M94,F94),""))</f>
        <v>#REF!</v>
      </c>
      <c r="CB94" s="312"/>
      <c r="CC94" s="312"/>
      <c r="CD94" s="312"/>
      <c r="CE94" s="312" t="str">
        <f>IF(E94="PegaSys 2.1",Datenquelle_Peg2.1!$A$2,"")</f>
        <v/>
      </c>
      <c r="CF94" s="312" t="str">
        <f t="shared" si="31"/>
        <v/>
      </c>
      <c r="CG94" s="312" t="str">
        <f t="shared" si="32"/>
        <v/>
      </c>
      <c r="CH94" s="312" t="str">
        <f>IF(OR(S94="Rosetten",S94="Ovalrosetten"),Datenquelle_Peg2.1!$E$2,IF(OR(S94="Langschild",S94="Langschild schmal"),Datenquelle_Peg2.1!$E$3,IF(S94="Kurzschild",Datenquelle_Peg2.1!$E$4,IF(S94="Scandinavian Oval",Datenquelle_Peg2.1!$E$6,""))))</f>
        <v/>
      </c>
      <c r="CI94" s="312" t="str">
        <f>IF(T94=182,Datenquelle_Peg2.1!$G$2,IF(T94=192,Datenquelle_Peg2.1!$G$3,IF(T94=282,Datenquelle_Peg2.1!$G$4,IF(T94=292,Datenquelle_Peg2.1!$G$5,IF(T94=1182,Datenquelle_Peg2.1!$G$6,"")))))</f>
        <v/>
      </c>
      <c r="CJ94" s="312" t="str">
        <f>IF(G94="links",Datenquelle_Peg2.1!$I$2,IF(G94="rechts",Datenquelle_Peg2.1!$I$3,""))</f>
        <v/>
      </c>
      <c r="CK94" s="312" t="str">
        <f>IF(M94=7,Datenquelle_Peg2.1!$K$2,IF(M94=8,Datenquelle_Peg2.1!$K$3,IF(M94=8.5,Datenquelle_Peg2.1!$K$4,IF(M94=9,Datenquelle_Peg2.1!$K$5,IF(M94="F9 (FS)",Datenquelle_Peg2.1!$K$6,IF(M94=10,Datenquelle_Peg2.1!$K$7,""))))))</f>
        <v/>
      </c>
      <c r="CL94" s="312" t="str">
        <f>IF(L94="37-46 mm",Datenquelle_Peg2.1!$M$2,IF(L94="47-56 mm",Datenquelle_Peg2.1!$M$3,IF(L94="57-66 mm",Datenquelle_Peg2.1!$M$4,IF(L94="67-76 mm",Datenquelle_Peg2.1!$M$5,IF(L94="77-86 mm",Datenquelle_Peg2.1!$M$6,IF(L94="87-96 mm",Datenquelle_Peg2.1!$M$7,IF(L94="97-106 mm",Datenquelle_Peg2.1!$M$8,IF(L94="107-116 mm",Datenquelle_Peg2.1!$M$9,IF(L94="117-126 mm",Datenquelle_Peg2.1!$M$10,IF(L94="127-136 mm",Datenquelle_Peg2.1!$M$11,IF(L94="137-146 mm",Datenquelle_Peg2.1!$M$12,IF(L94="147-156 mm",Datenquelle_Peg2.1!$M$13,IF(L94="156-160 mm",Datenquelle_Peg2.1!$M$14,"")))))))))))))</f>
        <v/>
      </c>
      <c r="CM94" s="312" t="str">
        <f>IF(N94="Profilzyl. PZ",Datenquelle_Peg2.1!$O$3,IF(N94="Blind",Datenquelle_Peg2.1!$O$2,IF(N94="Zylinderabdeckung",Datenquelle_Peg2.1!$O$4,IF(N94="Scandinavian Oval",Datenquelle_Peg2.1!$O$5,""))))</f>
        <v/>
      </c>
      <c r="CN94" s="312" t="str">
        <f>IF(P94="PZ 70",Datenquelle_Peg2.1!$Q$3,IF(P94="PZ 72",Datenquelle_Peg2.1!$Q$4,IF(P94="PZ 78",Datenquelle_Peg2.1!$Q$5,IF(P94="PZ 85",Datenquelle_Peg2.1!$Q$6,IF(P94="PZ 88",Datenquelle_Peg2.1!$Q$7,IF(P94="PZ 92",Datenquelle_Peg2.1!$Q$8,IF(P94="00",Datenquelle_Peg2.1!$Q$2,IF(P94="SO 105",Datenquelle_Peg2.1!$Q$9,""))))))))</f>
        <v/>
      </c>
      <c r="CO94" s="312" t="str">
        <f>IF(O94="Profilzyl. PZ",Datenquelle_Peg2.1!$S$3,IF(O94="Blind",Datenquelle_Peg2.1!$S$2,IF(O94="Scandinavian Oval",Datenquelle_Peg2.1!$S$4,"")))</f>
        <v/>
      </c>
      <c r="CP94" s="312" t="str">
        <f t="shared" si="37"/>
        <v/>
      </c>
      <c r="CQ94" s="312" t="str">
        <f>IF(AND(Q94="außen",R94="einrastend"),Datenquelle_Peg2.1!$W$3,IF(AND(Q94="außen",R94="verschraubt"),Datenquelle_Peg2.1!$W$2,""))</f>
        <v/>
      </c>
      <c r="CR94" s="312" t="str">
        <f t="shared" si="33"/>
        <v/>
      </c>
      <c r="CS94" s="312" t="str">
        <f t="shared" si="34"/>
        <v/>
      </c>
      <c r="CT94" s="312" t="str">
        <f t="shared" si="35"/>
        <v/>
      </c>
      <c r="CU94" s="312"/>
      <c r="CV94" s="312"/>
      <c r="CW94" s="312"/>
      <c r="CX94" s="312"/>
      <c r="CY94" s="312"/>
      <c r="CZ94" s="312"/>
      <c r="DA94" s="312"/>
      <c r="DB94" s="312"/>
      <c r="DC94" s="312"/>
      <c r="DD94" s="312"/>
      <c r="DE94" s="312"/>
      <c r="DF94" s="312"/>
      <c r="DG94" s="312"/>
      <c r="DH94" s="312"/>
      <c r="DI94" s="312"/>
      <c r="DJ94" s="312"/>
      <c r="DK94" s="312"/>
      <c r="DL94" s="312"/>
      <c r="DM94" s="312"/>
      <c r="DN94" s="312"/>
      <c r="DO94" s="312"/>
      <c r="DP94" s="312"/>
      <c r="DQ94" s="312"/>
      <c r="DR94" s="312"/>
      <c r="DS94" s="312"/>
      <c r="DT94" s="312"/>
      <c r="DU94" s="312"/>
      <c r="DV94" s="312"/>
      <c r="DW94" s="312"/>
      <c r="DX94" s="312"/>
      <c r="DY94" s="312"/>
      <c r="DZ94" s="312"/>
      <c r="EA94" s="312"/>
      <c r="EB94" s="312"/>
      <c r="EC94" s="312"/>
      <c r="ED94" s="312"/>
      <c r="EE94" s="312"/>
      <c r="EF94" s="312"/>
      <c r="EG94" s="312"/>
      <c r="EH94" s="312"/>
      <c r="EI94" s="312"/>
      <c r="EJ94" s="312"/>
      <c r="EK94" s="312"/>
      <c r="EL94" s="312"/>
      <c r="EM94" s="312"/>
      <c r="EN94" s="312"/>
      <c r="EO94" s="312"/>
      <c r="EP94" s="312"/>
      <c r="EQ94" s="312"/>
      <c r="ER94" s="312"/>
      <c r="ES94" s="312"/>
      <c r="ET94" s="312"/>
      <c r="EU94" s="312"/>
      <c r="EV94" s="312"/>
      <c r="EW94" s="312"/>
      <c r="EX94" s="312"/>
      <c r="EY94" s="312"/>
    </row>
    <row r="95" spans="1:155" s="48" customFormat="1" ht="30" customHeight="1" x14ac:dyDescent="0.2">
      <c r="A95" s="159" t="str">
        <f t="shared" ref="A95:A111" si="39">IF(E95&lt;&gt;"",A94+1,"")</f>
        <v/>
      </c>
      <c r="B95" s="72"/>
      <c r="C95" s="72"/>
      <c r="D95" s="73"/>
      <c r="E95" s="339"/>
      <c r="F95" s="340"/>
      <c r="G95" s="343"/>
      <c r="H95" s="343"/>
      <c r="I95" s="344"/>
      <c r="J95" s="345"/>
      <c r="K95" s="346"/>
      <c r="L95" s="229"/>
      <c r="M95" s="228"/>
      <c r="N95" s="65"/>
      <c r="O95" s="65"/>
      <c r="P95" s="67"/>
      <c r="Q95" s="62"/>
      <c r="R95" s="68"/>
      <c r="S95" s="63"/>
      <c r="T95" s="63"/>
      <c r="U95" s="337"/>
      <c r="V95" s="63"/>
      <c r="W95" s="123"/>
      <c r="X95" s="69"/>
      <c r="Y95" s="81"/>
      <c r="Z95" s="152"/>
      <c r="AA95" s="146"/>
      <c r="AB95" s="153"/>
      <c r="AC95" s="154"/>
      <c r="AD95" s="152"/>
      <c r="AE95" s="152"/>
      <c r="AF95" s="155"/>
      <c r="AG95" s="156"/>
      <c r="AH95" s="155"/>
      <c r="AI95" s="317" t="str">
        <f t="shared" si="28"/>
        <v/>
      </c>
      <c r="AJ95" s="317" t="str">
        <f t="shared" si="29"/>
        <v/>
      </c>
      <c r="AK95" s="328" t="e">
        <f>IF(AR95=".OS",VLOOKUP($AT95,'Pull-Downs_Zyl'!M:N,2,FALSE),VLOOKUP($AT95,'Pull-Downs_Zyl'!K:L,2,FALSE))</f>
        <v>#N/A</v>
      </c>
      <c r="AL95" s="318" t="str">
        <f t="shared" si="36"/>
        <v/>
      </c>
      <c r="AM95" s="158" t="e">
        <f>VLOOKUP($AT95,'Pull-Downs_Zyl'!$K$5:$O$525,3,FALSE)</f>
        <v>#N/A</v>
      </c>
      <c r="AN95" s="151" t="str">
        <f t="shared" si="22"/>
        <v/>
      </c>
      <c r="AO95" s="151" t="str">
        <f t="shared" si="23"/>
        <v/>
      </c>
      <c r="AP95" s="151" t="str">
        <f t="shared" si="24"/>
        <v/>
      </c>
      <c r="AQ95" s="151" t="str">
        <f t="shared" si="25"/>
        <v/>
      </c>
      <c r="AR95" s="207" t="str">
        <f t="shared" si="30"/>
        <v/>
      </c>
      <c r="AS95" s="157" t="s">
        <v>95</v>
      </c>
      <c r="AT95" s="158" t="str">
        <f>IF(V95="Zubehör/Ersatzteile",VLOOKUP(W95,'Pull-Downs_Zyl'!$K$518:$O$525,3,FALSE),CONCATENATE(AN95,AO95,AP95,AQ95,AR95))</f>
        <v/>
      </c>
      <c r="AW95" s="70" t="str">
        <f t="shared" si="26"/>
        <v/>
      </c>
      <c r="BD95" s="70" t="str">
        <f t="shared" si="27"/>
        <v/>
      </c>
      <c r="BE95" s="48" t="s">
        <v>162</v>
      </c>
      <c r="BF95" s="48">
        <v>9</v>
      </c>
      <c r="BG95" s="48" t="s">
        <v>140</v>
      </c>
      <c r="BH95" s="48" t="str">
        <f t="shared" si="38"/>
        <v>64-689Edelstahl</v>
      </c>
      <c r="BI95" s="48" t="s">
        <v>260</v>
      </c>
      <c r="BK95" s="70" t="e">
        <f>IF(AND(#REF!="ja",M95=9,E95="PegaSys Office eVAYO"),CONCATENATE(L95,#REF!,M95,F95),IF(AND(#REF!="ja",M95=9,E95="PegaSys Office"),CONCATENATE(L95,#REF!,M95,F95),""))</f>
        <v>#REF!</v>
      </c>
      <c r="CB95" s="312"/>
      <c r="CC95" s="312"/>
      <c r="CD95" s="312"/>
      <c r="CE95" s="312" t="str">
        <f>IF(E95="PegaSys 2.1",Datenquelle_Peg2.1!$A$2,"")</f>
        <v/>
      </c>
      <c r="CF95" s="312" t="str">
        <f t="shared" si="31"/>
        <v/>
      </c>
      <c r="CG95" s="312" t="str">
        <f t="shared" si="32"/>
        <v/>
      </c>
      <c r="CH95" s="312" t="str">
        <f>IF(OR(S95="Rosetten",S95="Ovalrosetten"),Datenquelle_Peg2.1!$E$2,IF(OR(S95="Langschild",S95="Langschild schmal"),Datenquelle_Peg2.1!$E$3,IF(S95="Kurzschild",Datenquelle_Peg2.1!$E$4,IF(S95="Scandinavian Oval",Datenquelle_Peg2.1!$E$6,""))))</f>
        <v/>
      </c>
      <c r="CI95" s="312" t="str">
        <f>IF(T95=182,Datenquelle_Peg2.1!$G$2,IF(T95=192,Datenquelle_Peg2.1!$G$3,IF(T95=282,Datenquelle_Peg2.1!$G$4,IF(T95=292,Datenquelle_Peg2.1!$G$5,IF(T95=1182,Datenquelle_Peg2.1!$G$6,"")))))</f>
        <v/>
      </c>
      <c r="CJ95" s="312" t="str">
        <f>IF(G95="links",Datenquelle_Peg2.1!$I$2,IF(G95="rechts",Datenquelle_Peg2.1!$I$3,""))</f>
        <v/>
      </c>
      <c r="CK95" s="312" t="str">
        <f>IF(M95=7,Datenquelle_Peg2.1!$K$2,IF(M95=8,Datenquelle_Peg2.1!$K$3,IF(M95=8.5,Datenquelle_Peg2.1!$K$4,IF(M95=9,Datenquelle_Peg2.1!$K$5,IF(M95="F9 (FS)",Datenquelle_Peg2.1!$K$6,IF(M95=10,Datenquelle_Peg2.1!$K$7,""))))))</f>
        <v/>
      </c>
      <c r="CL95" s="312" t="str">
        <f>IF(L95="37-46 mm",Datenquelle_Peg2.1!$M$2,IF(L95="47-56 mm",Datenquelle_Peg2.1!$M$3,IF(L95="57-66 mm",Datenquelle_Peg2.1!$M$4,IF(L95="67-76 mm",Datenquelle_Peg2.1!$M$5,IF(L95="77-86 mm",Datenquelle_Peg2.1!$M$6,IF(L95="87-96 mm",Datenquelle_Peg2.1!$M$7,IF(L95="97-106 mm",Datenquelle_Peg2.1!$M$8,IF(L95="107-116 mm",Datenquelle_Peg2.1!$M$9,IF(L95="117-126 mm",Datenquelle_Peg2.1!$M$10,IF(L95="127-136 mm",Datenquelle_Peg2.1!$M$11,IF(L95="137-146 mm",Datenquelle_Peg2.1!$M$12,IF(L95="147-156 mm",Datenquelle_Peg2.1!$M$13,IF(L95="156-160 mm",Datenquelle_Peg2.1!$M$14,"")))))))))))))</f>
        <v/>
      </c>
      <c r="CM95" s="312" t="str">
        <f>IF(N95="Profilzyl. PZ",Datenquelle_Peg2.1!$O$3,IF(N95="Blind",Datenquelle_Peg2.1!$O$2,IF(N95="Zylinderabdeckung",Datenquelle_Peg2.1!$O$4,IF(N95="Scandinavian Oval",Datenquelle_Peg2.1!$O$5,""))))</f>
        <v/>
      </c>
      <c r="CN95" s="312" t="str">
        <f>IF(P95="PZ 70",Datenquelle_Peg2.1!$Q$3,IF(P95="PZ 72",Datenquelle_Peg2.1!$Q$4,IF(P95="PZ 78",Datenquelle_Peg2.1!$Q$5,IF(P95="PZ 85",Datenquelle_Peg2.1!$Q$6,IF(P95="PZ 88",Datenquelle_Peg2.1!$Q$7,IF(P95="PZ 92",Datenquelle_Peg2.1!$Q$8,IF(P95="00",Datenquelle_Peg2.1!$Q$2,IF(P95="SO 105",Datenquelle_Peg2.1!$Q$9,""))))))))</f>
        <v/>
      </c>
      <c r="CO95" s="312" t="str">
        <f>IF(O95="Profilzyl. PZ",Datenquelle_Peg2.1!$S$3,IF(O95="Blind",Datenquelle_Peg2.1!$S$2,IF(O95="Scandinavian Oval",Datenquelle_Peg2.1!$S$4,"")))</f>
        <v/>
      </c>
      <c r="CP95" s="312" t="str">
        <f t="shared" si="37"/>
        <v/>
      </c>
      <c r="CQ95" s="312" t="str">
        <f>IF(AND(Q95="außen",R95="einrastend"),Datenquelle_Peg2.1!$W$3,IF(AND(Q95="außen",R95="verschraubt"),Datenquelle_Peg2.1!$W$2,""))</f>
        <v/>
      </c>
      <c r="CR95" s="312" t="str">
        <f t="shared" si="33"/>
        <v/>
      </c>
      <c r="CS95" s="312" t="str">
        <f t="shared" si="34"/>
        <v/>
      </c>
      <c r="CT95" s="312" t="str">
        <f t="shared" si="35"/>
        <v/>
      </c>
      <c r="CU95" s="312"/>
      <c r="CV95" s="312"/>
      <c r="CW95" s="312"/>
      <c r="CX95" s="312"/>
      <c r="CY95" s="312"/>
      <c r="CZ95" s="312"/>
      <c r="DA95" s="312"/>
      <c r="DB95" s="312"/>
      <c r="DC95" s="312"/>
      <c r="DD95" s="312"/>
      <c r="DE95" s="312"/>
      <c r="DF95" s="312"/>
      <c r="DG95" s="312"/>
      <c r="DH95" s="312"/>
      <c r="DI95" s="312"/>
      <c r="DJ95" s="312"/>
      <c r="DK95" s="312"/>
      <c r="DL95" s="312"/>
      <c r="DM95" s="312"/>
      <c r="DN95" s="312"/>
      <c r="DO95" s="312"/>
      <c r="DP95" s="312"/>
      <c r="DQ95" s="312"/>
      <c r="DR95" s="312"/>
      <c r="DS95" s="312"/>
      <c r="DT95" s="312"/>
      <c r="DU95" s="312"/>
      <c r="DV95" s="312"/>
      <c r="DW95" s="312"/>
      <c r="DX95" s="312"/>
      <c r="DY95" s="312"/>
      <c r="DZ95" s="312"/>
      <c r="EA95" s="312"/>
      <c r="EB95" s="312"/>
      <c r="EC95" s="312"/>
      <c r="ED95" s="312"/>
      <c r="EE95" s="312"/>
      <c r="EF95" s="312"/>
      <c r="EG95" s="312"/>
      <c r="EH95" s="312"/>
      <c r="EI95" s="312"/>
      <c r="EJ95" s="312"/>
      <c r="EK95" s="312"/>
      <c r="EL95" s="312"/>
      <c r="EM95" s="312"/>
      <c r="EN95" s="312"/>
      <c r="EO95" s="312"/>
      <c r="EP95" s="312"/>
      <c r="EQ95" s="312"/>
      <c r="ER95" s="312"/>
      <c r="ES95" s="312"/>
      <c r="ET95" s="312"/>
      <c r="EU95" s="312"/>
      <c r="EV95" s="312"/>
      <c r="EW95" s="312"/>
      <c r="EX95" s="312"/>
      <c r="EY95" s="312"/>
    </row>
    <row r="96" spans="1:155" s="48" customFormat="1" ht="30" customHeight="1" x14ac:dyDescent="0.2">
      <c r="A96" s="159" t="str">
        <f t="shared" si="39"/>
        <v/>
      </c>
      <c r="B96" s="72"/>
      <c r="C96" s="72"/>
      <c r="D96" s="73"/>
      <c r="E96" s="339"/>
      <c r="F96" s="340"/>
      <c r="G96" s="343"/>
      <c r="H96" s="343"/>
      <c r="I96" s="344"/>
      <c r="J96" s="345"/>
      <c r="K96" s="346"/>
      <c r="L96" s="229"/>
      <c r="M96" s="228"/>
      <c r="N96" s="65"/>
      <c r="O96" s="65"/>
      <c r="P96" s="67"/>
      <c r="Q96" s="62"/>
      <c r="R96" s="68"/>
      <c r="S96" s="63"/>
      <c r="T96" s="63"/>
      <c r="U96" s="337"/>
      <c r="V96" s="63"/>
      <c r="W96" s="123"/>
      <c r="X96" s="69"/>
      <c r="Y96" s="81"/>
      <c r="Z96" s="152"/>
      <c r="AA96" s="146"/>
      <c r="AB96" s="153"/>
      <c r="AC96" s="154"/>
      <c r="AD96" s="152"/>
      <c r="AE96" s="152"/>
      <c r="AF96" s="155"/>
      <c r="AG96" s="156"/>
      <c r="AH96" s="155"/>
      <c r="AI96" s="317" t="str">
        <f t="shared" si="28"/>
        <v/>
      </c>
      <c r="AJ96" s="317" t="str">
        <f t="shared" si="29"/>
        <v/>
      </c>
      <c r="AK96" s="328" t="e">
        <f>IF(AR96=".OS",VLOOKUP($AT96,'Pull-Downs_Zyl'!M:N,2,FALSE),VLOOKUP($AT96,'Pull-Downs_Zyl'!K:L,2,FALSE))</f>
        <v>#N/A</v>
      </c>
      <c r="AL96" s="318" t="str">
        <f t="shared" si="36"/>
        <v/>
      </c>
      <c r="AM96" s="158" t="e">
        <f>VLOOKUP($AT96,'Pull-Downs_Zyl'!$K$5:$O$525,3,FALSE)</f>
        <v>#N/A</v>
      </c>
      <c r="AN96" s="151" t="str">
        <f t="shared" si="22"/>
        <v/>
      </c>
      <c r="AO96" s="151" t="str">
        <f t="shared" si="23"/>
        <v/>
      </c>
      <c r="AP96" s="151" t="str">
        <f t="shared" si="24"/>
        <v/>
      </c>
      <c r="AQ96" s="151" t="str">
        <f t="shared" si="25"/>
        <v/>
      </c>
      <c r="AR96" s="207" t="str">
        <f t="shared" si="30"/>
        <v/>
      </c>
      <c r="AS96" s="157" t="s">
        <v>95</v>
      </c>
      <c r="AT96" s="158" t="str">
        <f>IF(V96="Zubehör/Ersatzteile",VLOOKUP(W96,'Pull-Downs_Zyl'!$K$518:$O$525,3,FALSE),CONCATENATE(AN96,AO96,AP96,AQ96,AR96))</f>
        <v/>
      </c>
      <c r="AW96" s="70" t="str">
        <f t="shared" si="26"/>
        <v/>
      </c>
      <c r="BD96" s="70" t="str">
        <f t="shared" si="27"/>
        <v/>
      </c>
      <c r="BE96" s="48" t="s">
        <v>162</v>
      </c>
      <c r="BF96" s="48">
        <v>10</v>
      </c>
      <c r="BG96" s="48" t="s">
        <v>140</v>
      </c>
      <c r="BH96" s="48" t="str">
        <f t="shared" si="38"/>
        <v>64-6810Edelstahl</v>
      </c>
      <c r="BI96" s="48" t="s">
        <v>261</v>
      </c>
      <c r="BK96" s="70" t="e">
        <f>IF(AND(#REF!="ja",M96=9,E96="PegaSys Office eVAYO"),CONCATENATE(L96,#REF!,M96,F96),IF(AND(#REF!="ja",M96=9,E96="PegaSys Office"),CONCATENATE(L96,#REF!,M96,F96),""))</f>
        <v>#REF!</v>
      </c>
      <c r="CB96" s="312"/>
      <c r="CC96" s="312"/>
      <c r="CD96" s="312"/>
      <c r="CE96" s="312" t="str">
        <f>IF(E96="PegaSys 2.1",Datenquelle_Peg2.1!$A$2,"")</f>
        <v/>
      </c>
      <c r="CF96" s="312" t="str">
        <f t="shared" si="31"/>
        <v/>
      </c>
      <c r="CG96" s="312" t="str">
        <f t="shared" si="32"/>
        <v/>
      </c>
      <c r="CH96" s="312" t="str">
        <f>IF(OR(S96="Rosetten",S96="Ovalrosetten"),Datenquelle_Peg2.1!$E$2,IF(OR(S96="Langschild",S96="Langschild schmal"),Datenquelle_Peg2.1!$E$3,IF(S96="Kurzschild",Datenquelle_Peg2.1!$E$4,IF(S96="Scandinavian Oval",Datenquelle_Peg2.1!$E$6,""))))</f>
        <v/>
      </c>
      <c r="CI96" s="312" t="str">
        <f>IF(T96=182,Datenquelle_Peg2.1!$G$2,IF(T96=192,Datenquelle_Peg2.1!$G$3,IF(T96=282,Datenquelle_Peg2.1!$G$4,IF(T96=292,Datenquelle_Peg2.1!$G$5,IF(T96=1182,Datenquelle_Peg2.1!$G$6,"")))))</f>
        <v/>
      </c>
      <c r="CJ96" s="312" t="str">
        <f>IF(G96="links",Datenquelle_Peg2.1!$I$2,IF(G96="rechts",Datenquelle_Peg2.1!$I$3,""))</f>
        <v/>
      </c>
      <c r="CK96" s="312" t="str">
        <f>IF(M96=7,Datenquelle_Peg2.1!$K$2,IF(M96=8,Datenquelle_Peg2.1!$K$3,IF(M96=8.5,Datenquelle_Peg2.1!$K$4,IF(M96=9,Datenquelle_Peg2.1!$K$5,IF(M96="F9 (FS)",Datenquelle_Peg2.1!$K$6,IF(M96=10,Datenquelle_Peg2.1!$K$7,""))))))</f>
        <v/>
      </c>
      <c r="CL96" s="312" t="str">
        <f>IF(L96="37-46 mm",Datenquelle_Peg2.1!$M$2,IF(L96="47-56 mm",Datenquelle_Peg2.1!$M$3,IF(L96="57-66 mm",Datenquelle_Peg2.1!$M$4,IF(L96="67-76 mm",Datenquelle_Peg2.1!$M$5,IF(L96="77-86 mm",Datenquelle_Peg2.1!$M$6,IF(L96="87-96 mm",Datenquelle_Peg2.1!$M$7,IF(L96="97-106 mm",Datenquelle_Peg2.1!$M$8,IF(L96="107-116 mm",Datenquelle_Peg2.1!$M$9,IF(L96="117-126 mm",Datenquelle_Peg2.1!$M$10,IF(L96="127-136 mm",Datenquelle_Peg2.1!$M$11,IF(L96="137-146 mm",Datenquelle_Peg2.1!$M$12,IF(L96="147-156 mm",Datenquelle_Peg2.1!$M$13,IF(L96="156-160 mm",Datenquelle_Peg2.1!$M$14,"")))))))))))))</f>
        <v/>
      </c>
      <c r="CM96" s="312" t="str">
        <f>IF(N96="Profilzyl. PZ",Datenquelle_Peg2.1!$O$3,IF(N96="Blind",Datenquelle_Peg2.1!$O$2,IF(N96="Zylinderabdeckung",Datenquelle_Peg2.1!$O$4,IF(N96="Scandinavian Oval",Datenquelle_Peg2.1!$O$5,""))))</f>
        <v/>
      </c>
      <c r="CN96" s="312" t="str">
        <f>IF(P96="PZ 70",Datenquelle_Peg2.1!$Q$3,IF(P96="PZ 72",Datenquelle_Peg2.1!$Q$4,IF(P96="PZ 78",Datenquelle_Peg2.1!$Q$5,IF(P96="PZ 85",Datenquelle_Peg2.1!$Q$6,IF(P96="PZ 88",Datenquelle_Peg2.1!$Q$7,IF(P96="PZ 92",Datenquelle_Peg2.1!$Q$8,IF(P96="00",Datenquelle_Peg2.1!$Q$2,IF(P96="SO 105",Datenquelle_Peg2.1!$Q$9,""))))))))</f>
        <v/>
      </c>
      <c r="CO96" s="312" t="str">
        <f>IF(O96="Profilzyl. PZ",Datenquelle_Peg2.1!$S$3,IF(O96="Blind",Datenquelle_Peg2.1!$S$2,IF(O96="Scandinavian Oval",Datenquelle_Peg2.1!$S$4,"")))</f>
        <v/>
      </c>
      <c r="CP96" s="312" t="str">
        <f t="shared" si="37"/>
        <v/>
      </c>
      <c r="CQ96" s="312" t="str">
        <f>IF(AND(Q96="außen",R96="einrastend"),Datenquelle_Peg2.1!$W$3,IF(AND(Q96="außen",R96="verschraubt"),Datenquelle_Peg2.1!$W$2,""))</f>
        <v/>
      </c>
      <c r="CR96" s="312" t="str">
        <f t="shared" si="33"/>
        <v/>
      </c>
      <c r="CS96" s="312" t="str">
        <f t="shared" si="34"/>
        <v/>
      </c>
      <c r="CT96" s="312" t="str">
        <f t="shared" si="35"/>
        <v/>
      </c>
      <c r="CU96" s="312"/>
      <c r="CV96" s="312"/>
      <c r="CW96" s="312"/>
      <c r="CX96" s="312"/>
      <c r="CY96" s="312"/>
      <c r="CZ96" s="312"/>
      <c r="DA96" s="312"/>
      <c r="DB96" s="312"/>
      <c r="DC96" s="312"/>
      <c r="DD96" s="312"/>
      <c r="DE96" s="312"/>
      <c r="DF96" s="312"/>
      <c r="DG96" s="312"/>
      <c r="DH96" s="312"/>
      <c r="DI96" s="312"/>
      <c r="DJ96" s="312"/>
      <c r="DK96" s="312"/>
      <c r="DL96" s="312"/>
      <c r="DM96" s="312"/>
      <c r="DN96" s="312"/>
      <c r="DO96" s="312"/>
      <c r="DP96" s="312"/>
      <c r="DQ96" s="312"/>
      <c r="DR96" s="312"/>
      <c r="DS96" s="312"/>
      <c r="DT96" s="312"/>
      <c r="DU96" s="312"/>
      <c r="DV96" s="312"/>
      <c r="DW96" s="312"/>
      <c r="DX96" s="312"/>
      <c r="DY96" s="312"/>
      <c r="DZ96" s="312"/>
      <c r="EA96" s="312"/>
      <c r="EB96" s="312"/>
      <c r="EC96" s="312"/>
      <c r="ED96" s="312"/>
      <c r="EE96" s="312"/>
      <c r="EF96" s="312"/>
      <c r="EG96" s="312"/>
      <c r="EH96" s="312"/>
      <c r="EI96" s="312"/>
      <c r="EJ96" s="312"/>
      <c r="EK96" s="312"/>
      <c r="EL96" s="312"/>
      <c r="EM96" s="312"/>
      <c r="EN96" s="312"/>
      <c r="EO96" s="312"/>
      <c r="EP96" s="312"/>
      <c r="EQ96" s="312"/>
      <c r="ER96" s="312"/>
      <c r="ES96" s="312"/>
      <c r="ET96" s="312"/>
      <c r="EU96" s="312"/>
      <c r="EV96" s="312"/>
      <c r="EW96" s="312"/>
      <c r="EX96" s="312"/>
      <c r="EY96" s="312"/>
    </row>
    <row r="97" spans="1:155" s="48" customFormat="1" ht="30" customHeight="1" x14ac:dyDescent="0.2">
      <c r="A97" s="159" t="str">
        <f t="shared" si="39"/>
        <v/>
      </c>
      <c r="B97" s="72"/>
      <c r="C97" s="72"/>
      <c r="D97" s="73"/>
      <c r="E97" s="339"/>
      <c r="F97" s="340"/>
      <c r="G97" s="343"/>
      <c r="H97" s="343"/>
      <c r="I97" s="344"/>
      <c r="J97" s="345"/>
      <c r="K97" s="346"/>
      <c r="L97" s="229"/>
      <c r="M97" s="228"/>
      <c r="N97" s="65"/>
      <c r="O97" s="65"/>
      <c r="P97" s="67"/>
      <c r="Q97" s="62"/>
      <c r="R97" s="68"/>
      <c r="S97" s="63"/>
      <c r="T97" s="63"/>
      <c r="U97" s="337"/>
      <c r="V97" s="63"/>
      <c r="W97" s="123"/>
      <c r="X97" s="69"/>
      <c r="Y97" s="81"/>
      <c r="Z97" s="152"/>
      <c r="AA97" s="146"/>
      <c r="AB97" s="153"/>
      <c r="AC97" s="154"/>
      <c r="AD97" s="152"/>
      <c r="AE97" s="152"/>
      <c r="AF97" s="155"/>
      <c r="AG97" s="156"/>
      <c r="AH97" s="155"/>
      <c r="AI97" s="317" t="str">
        <f t="shared" si="28"/>
        <v/>
      </c>
      <c r="AJ97" s="317" t="str">
        <f t="shared" si="29"/>
        <v/>
      </c>
      <c r="AK97" s="328" t="e">
        <f>IF(AR97=".OS",VLOOKUP($AT97,'Pull-Downs_Zyl'!M:N,2,FALSE),VLOOKUP($AT97,'Pull-Downs_Zyl'!K:L,2,FALSE))</f>
        <v>#N/A</v>
      </c>
      <c r="AL97" s="318" t="str">
        <f t="shared" si="36"/>
        <v/>
      </c>
      <c r="AM97" s="158" t="e">
        <f>VLOOKUP($AT97,'Pull-Downs_Zyl'!$K$5:$O$525,3,FALSE)</f>
        <v>#N/A</v>
      </c>
      <c r="AN97" s="151" t="str">
        <f t="shared" si="22"/>
        <v/>
      </c>
      <c r="AO97" s="151" t="str">
        <f t="shared" si="23"/>
        <v/>
      </c>
      <c r="AP97" s="151" t="str">
        <f t="shared" si="24"/>
        <v/>
      </c>
      <c r="AQ97" s="151" t="str">
        <f t="shared" si="25"/>
        <v/>
      </c>
      <c r="AR97" s="207" t="str">
        <f t="shared" si="30"/>
        <v/>
      </c>
      <c r="AS97" s="157" t="s">
        <v>95</v>
      </c>
      <c r="AT97" s="158" t="str">
        <f>IF(V97="Zubehör/Ersatzteile",VLOOKUP(W97,'Pull-Downs_Zyl'!$K$518:$O$525,3,FALSE),CONCATENATE(AN97,AO97,AP97,AQ97,AR97))</f>
        <v/>
      </c>
      <c r="AW97" s="70" t="str">
        <f t="shared" si="26"/>
        <v/>
      </c>
      <c r="BD97" s="70" t="str">
        <f t="shared" si="27"/>
        <v/>
      </c>
      <c r="BE97" s="48" t="s">
        <v>168</v>
      </c>
      <c r="BF97" s="48">
        <v>7</v>
      </c>
      <c r="BG97" s="48" t="s">
        <v>140</v>
      </c>
      <c r="BH97" s="48" t="str">
        <f t="shared" si="38"/>
        <v>69-737Edelstahl</v>
      </c>
      <c r="BI97" s="48" t="s">
        <v>262</v>
      </c>
      <c r="BK97" s="70" t="e">
        <f>IF(AND(#REF!="ja",M97=9,E97="PegaSys Office eVAYO"),CONCATENATE(L97,#REF!,M97,F97),IF(AND(#REF!="ja",M97=9,E97="PegaSys Office"),CONCATENATE(L97,#REF!,M97,F97),""))</f>
        <v>#REF!</v>
      </c>
      <c r="CB97" s="312"/>
      <c r="CC97" s="312"/>
      <c r="CD97" s="312"/>
      <c r="CE97" s="312" t="str">
        <f>IF(E97="PegaSys 2.1",Datenquelle_Peg2.1!$A$2,"")</f>
        <v/>
      </c>
      <c r="CF97" s="312" t="str">
        <f t="shared" si="31"/>
        <v/>
      </c>
      <c r="CG97" s="312" t="str">
        <f t="shared" si="32"/>
        <v/>
      </c>
      <c r="CH97" s="312" t="str">
        <f>IF(OR(S97="Rosetten",S97="Ovalrosetten"),Datenquelle_Peg2.1!$E$2,IF(OR(S97="Langschild",S97="Langschild schmal"),Datenquelle_Peg2.1!$E$3,IF(S97="Kurzschild",Datenquelle_Peg2.1!$E$4,IF(S97="Scandinavian Oval",Datenquelle_Peg2.1!$E$6,""))))</f>
        <v/>
      </c>
      <c r="CI97" s="312" t="str">
        <f>IF(T97=182,Datenquelle_Peg2.1!$G$2,IF(T97=192,Datenquelle_Peg2.1!$G$3,IF(T97=282,Datenquelle_Peg2.1!$G$4,IF(T97=292,Datenquelle_Peg2.1!$G$5,IF(T97=1182,Datenquelle_Peg2.1!$G$6,"")))))</f>
        <v/>
      </c>
      <c r="CJ97" s="312" t="str">
        <f>IF(G97="links",Datenquelle_Peg2.1!$I$2,IF(G97="rechts",Datenquelle_Peg2.1!$I$3,""))</f>
        <v/>
      </c>
      <c r="CK97" s="312" t="str">
        <f>IF(M97=7,Datenquelle_Peg2.1!$K$2,IF(M97=8,Datenquelle_Peg2.1!$K$3,IF(M97=8.5,Datenquelle_Peg2.1!$K$4,IF(M97=9,Datenquelle_Peg2.1!$K$5,IF(M97="F9 (FS)",Datenquelle_Peg2.1!$K$6,IF(M97=10,Datenquelle_Peg2.1!$K$7,""))))))</f>
        <v/>
      </c>
      <c r="CL97" s="312" t="str">
        <f>IF(L97="37-46 mm",Datenquelle_Peg2.1!$M$2,IF(L97="47-56 mm",Datenquelle_Peg2.1!$M$3,IF(L97="57-66 mm",Datenquelle_Peg2.1!$M$4,IF(L97="67-76 mm",Datenquelle_Peg2.1!$M$5,IF(L97="77-86 mm",Datenquelle_Peg2.1!$M$6,IF(L97="87-96 mm",Datenquelle_Peg2.1!$M$7,IF(L97="97-106 mm",Datenquelle_Peg2.1!$M$8,IF(L97="107-116 mm",Datenquelle_Peg2.1!$M$9,IF(L97="117-126 mm",Datenquelle_Peg2.1!$M$10,IF(L97="127-136 mm",Datenquelle_Peg2.1!$M$11,IF(L97="137-146 mm",Datenquelle_Peg2.1!$M$12,IF(L97="147-156 mm",Datenquelle_Peg2.1!$M$13,IF(L97="156-160 mm",Datenquelle_Peg2.1!$M$14,"")))))))))))))</f>
        <v/>
      </c>
      <c r="CM97" s="312" t="str">
        <f>IF(N97="Profilzyl. PZ",Datenquelle_Peg2.1!$O$3,IF(N97="Blind",Datenquelle_Peg2.1!$O$2,IF(N97="Zylinderabdeckung",Datenquelle_Peg2.1!$O$4,IF(N97="Scandinavian Oval",Datenquelle_Peg2.1!$O$5,""))))</f>
        <v/>
      </c>
      <c r="CN97" s="312" t="str">
        <f>IF(P97="PZ 70",Datenquelle_Peg2.1!$Q$3,IF(P97="PZ 72",Datenquelle_Peg2.1!$Q$4,IF(P97="PZ 78",Datenquelle_Peg2.1!$Q$5,IF(P97="PZ 85",Datenquelle_Peg2.1!$Q$6,IF(P97="PZ 88",Datenquelle_Peg2.1!$Q$7,IF(P97="PZ 92",Datenquelle_Peg2.1!$Q$8,IF(P97="00",Datenquelle_Peg2.1!$Q$2,IF(P97="SO 105",Datenquelle_Peg2.1!$Q$9,""))))))))</f>
        <v/>
      </c>
      <c r="CO97" s="312" t="str">
        <f>IF(O97="Profilzyl. PZ",Datenquelle_Peg2.1!$S$3,IF(O97="Blind",Datenquelle_Peg2.1!$S$2,IF(O97="Scandinavian Oval",Datenquelle_Peg2.1!$S$4,"")))</f>
        <v/>
      </c>
      <c r="CP97" s="312" t="str">
        <f t="shared" si="37"/>
        <v/>
      </c>
      <c r="CQ97" s="312" t="str">
        <f>IF(AND(Q97="außen",R97="einrastend"),Datenquelle_Peg2.1!$W$3,IF(AND(Q97="außen",R97="verschraubt"),Datenquelle_Peg2.1!$W$2,""))</f>
        <v/>
      </c>
      <c r="CR97" s="312" t="str">
        <f t="shared" si="33"/>
        <v/>
      </c>
      <c r="CS97" s="312" t="str">
        <f t="shared" si="34"/>
        <v/>
      </c>
      <c r="CT97" s="312" t="str">
        <f t="shared" si="35"/>
        <v/>
      </c>
      <c r="CU97" s="312"/>
      <c r="CV97" s="312"/>
      <c r="CW97" s="312"/>
      <c r="CX97" s="312"/>
      <c r="CY97" s="312"/>
      <c r="CZ97" s="312"/>
      <c r="DA97" s="312"/>
      <c r="DB97" s="312"/>
      <c r="DC97" s="312"/>
      <c r="DD97" s="312"/>
      <c r="DE97" s="312"/>
      <c r="DF97" s="312"/>
      <c r="DG97" s="312"/>
      <c r="DH97" s="312"/>
      <c r="DI97" s="312"/>
      <c r="DJ97" s="312"/>
      <c r="DK97" s="312"/>
      <c r="DL97" s="312"/>
      <c r="DM97" s="312"/>
      <c r="DN97" s="312"/>
      <c r="DO97" s="312"/>
      <c r="DP97" s="312"/>
      <c r="DQ97" s="312"/>
      <c r="DR97" s="312"/>
      <c r="DS97" s="312"/>
      <c r="DT97" s="312"/>
      <c r="DU97" s="312"/>
      <c r="DV97" s="312"/>
      <c r="DW97" s="312"/>
      <c r="DX97" s="312"/>
      <c r="DY97" s="312"/>
      <c r="DZ97" s="312"/>
      <c r="EA97" s="312"/>
      <c r="EB97" s="312"/>
      <c r="EC97" s="312"/>
      <c r="ED97" s="312"/>
      <c r="EE97" s="312"/>
      <c r="EF97" s="312"/>
      <c r="EG97" s="312"/>
      <c r="EH97" s="312"/>
      <c r="EI97" s="312"/>
      <c r="EJ97" s="312"/>
      <c r="EK97" s="312"/>
      <c r="EL97" s="312"/>
      <c r="EM97" s="312"/>
      <c r="EN97" s="312"/>
      <c r="EO97" s="312"/>
      <c r="EP97" s="312"/>
      <c r="EQ97" s="312"/>
      <c r="ER97" s="312"/>
      <c r="ES97" s="312"/>
      <c r="ET97" s="312"/>
      <c r="EU97" s="312"/>
      <c r="EV97" s="312"/>
      <c r="EW97" s="312"/>
      <c r="EX97" s="312"/>
      <c r="EY97" s="312"/>
    </row>
    <row r="98" spans="1:155" s="48" customFormat="1" ht="30" customHeight="1" x14ac:dyDescent="0.2">
      <c r="A98" s="159" t="str">
        <f t="shared" si="39"/>
        <v/>
      </c>
      <c r="B98" s="72"/>
      <c r="C98" s="72"/>
      <c r="D98" s="73"/>
      <c r="E98" s="339"/>
      <c r="F98" s="340"/>
      <c r="G98" s="343"/>
      <c r="H98" s="343"/>
      <c r="I98" s="344"/>
      <c r="J98" s="345"/>
      <c r="K98" s="346"/>
      <c r="L98" s="229"/>
      <c r="M98" s="228"/>
      <c r="N98" s="65"/>
      <c r="O98" s="65"/>
      <c r="P98" s="67"/>
      <c r="Q98" s="62"/>
      <c r="R98" s="68"/>
      <c r="S98" s="63"/>
      <c r="T98" s="63"/>
      <c r="U98" s="337"/>
      <c r="V98" s="63"/>
      <c r="W98" s="123"/>
      <c r="X98" s="69"/>
      <c r="Y98" s="81"/>
      <c r="Z98" s="152"/>
      <c r="AA98" s="146"/>
      <c r="AB98" s="153"/>
      <c r="AC98" s="154"/>
      <c r="AD98" s="152"/>
      <c r="AE98" s="152"/>
      <c r="AF98" s="155"/>
      <c r="AG98" s="156"/>
      <c r="AH98" s="155"/>
      <c r="AI98" s="317" t="str">
        <f t="shared" si="28"/>
        <v/>
      </c>
      <c r="AJ98" s="317" t="str">
        <f t="shared" si="29"/>
        <v/>
      </c>
      <c r="AK98" s="328" t="e">
        <f>IF(AR98=".OS",VLOOKUP($AT98,'Pull-Downs_Zyl'!M:N,2,FALSE),VLOOKUP($AT98,'Pull-Downs_Zyl'!K:L,2,FALSE))</f>
        <v>#N/A</v>
      </c>
      <c r="AL98" s="318" t="str">
        <f t="shared" si="36"/>
        <v/>
      </c>
      <c r="AM98" s="158" t="e">
        <f>VLOOKUP($AT98,'Pull-Downs_Zyl'!$K$5:$O$525,3,FALSE)</f>
        <v>#N/A</v>
      </c>
      <c r="AN98" s="151" t="str">
        <f t="shared" si="22"/>
        <v/>
      </c>
      <c r="AO98" s="151" t="str">
        <f t="shared" si="23"/>
        <v/>
      </c>
      <c r="AP98" s="151" t="str">
        <f t="shared" si="24"/>
        <v/>
      </c>
      <c r="AQ98" s="151" t="str">
        <f t="shared" si="25"/>
        <v/>
      </c>
      <c r="AR98" s="207" t="str">
        <f t="shared" si="30"/>
        <v/>
      </c>
      <c r="AS98" s="157" t="s">
        <v>95</v>
      </c>
      <c r="AT98" s="158" t="str">
        <f>IF(V98="Zubehör/Ersatzteile",VLOOKUP(W98,'Pull-Downs_Zyl'!$K$518:$O$525,3,FALSE),CONCATENATE(AN98,AO98,AP98,AQ98,AR98))</f>
        <v/>
      </c>
      <c r="AW98" s="70" t="str">
        <f t="shared" si="26"/>
        <v/>
      </c>
      <c r="BD98" s="70" t="str">
        <f t="shared" si="27"/>
        <v/>
      </c>
      <c r="BE98" s="48" t="s">
        <v>168</v>
      </c>
      <c r="BF98" s="48">
        <v>8</v>
      </c>
      <c r="BG98" s="48" t="s">
        <v>140</v>
      </c>
      <c r="BH98" s="48" t="str">
        <f t="shared" si="38"/>
        <v>69-738Edelstahl</v>
      </c>
      <c r="BI98" s="48" t="s">
        <v>263</v>
      </c>
      <c r="BK98" s="70" t="e">
        <f>IF(AND(#REF!="ja",M98=9,E98="PegaSys Office eVAYO"),CONCATENATE(L98,#REF!,M98,F98),IF(AND(#REF!="ja",M98=9,E98="PegaSys Office"),CONCATENATE(L98,#REF!,M98,F98),""))</f>
        <v>#REF!</v>
      </c>
      <c r="CB98" s="312"/>
      <c r="CC98" s="312"/>
      <c r="CD98" s="312"/>
      <c r="CE98" s="312" t="str">
        <f>IF(E98="PegaSys 2.1",Datenquelle_Peg2.1!$A$2,"")</f>
        <v/>
      </c>
      <c r="CF98" s="312" t="str">
        <f t="shared" si="31"/>
        <v/>
      </c>
      <c r="CG98" s="312" t="str">
        <f t="shared" si="32"/>
        <v/>
      </c>
      <c r="CH98" s="312" t="str">
        <f>IF(OR(S98="Rosetten",S98="Ovalrosetten"),Datenquelle_Peg2.1!$E$2,IF(OR(S98="Langschild",S98="Langschild schmal"),Datenquelle_Peg2.1!$E$3,IF(S98="Kurzschild",Datenquelle_Peg2.1!$E$4,IF(S98="Scandinavian Oval",Datenquelle_Peg2.1!$E$6,""))))</f>
        <v/>
      </c>
      <c r="CI98" s="312" t="str">
        <f>IF(T98=182,Datenquelle_Peg2.1!$G$2,IF(T98=192,Datenquelle_Peg2.1!$G$3,IF(T98=282,Datenquelle_Peg2.1!$G$4,IF(T98=292,Datenquelle_Peg2.1!$G$5,IF(T98=1182,Datenquelle_Peg2.1!$G$6,"")))))</f>
        <v/>
      </c>
      <c r="CJ98" s="312" t="str">
        <f>IF(G98="links",Datenquelle_Peg2.1!$I$2,IF(G98="rechts",Datenquelle_Peg2.1!$I$3,""))</f>
        <v/>
      </c>
      <c r="CK98" s="312" t="str">
        <f>IF(M98=7,Datenquelle_Peg2.1!$K$2,IF(M98=8,Datenquelle_Peg2.1!$K$3,IF(M98=8.5,Datenquelle_Peg2.1!$K$4,IF(M98=9,Datenquelle_Peg2.1!$K$5,IF(M98="F9 (FS)",Datenquelle_Peg2.1!$K$6,IF(M98=10,Datenquelle_Peg2.1!$K$7,""))))))</f>
        <v/>
      </c>
      <c r="CL98" s="312" t="str">
        <f>IF(L98="37-46 mm",Datenquelle_Peg2.1!$M$2,IF(L98="47-56 mm",Datenquelle_Peg2.1!$M$3,IF(L98="57-66 mm",Datenquelle_Peg2.1!$M$4,IF(L98="67-76 mm",Datenquelle_Peg2.1!$M$5,IF(L98="77-86 mm",Datenquelle_Peg2.1!$M$6,IF(L98="87-96 mm",Datenquelle_Peg2.1!$M$7,IF(L98="97-106 mm",Datenquelle_Peg2.1!$M$8,IF(L98="107-116 mm",Datenquelle_Peg2.1!$M$9,IF(L98="117-126 mm",Datenquelle_Peg2.1!$M$10,IF(L98="127-136 mm",Datenquelle_Peg2.1!$M$11,IF(L98="137-146 mm",Datenquelle_Peg2.1!$M$12,IF(L98="147-156 mm",Datenquelle_Peg2.1!$M$13,IF(L98="156-160 mm",Datenquelle_Peg2.1!$M$14,"")))))))))))))</f>
        <v/>
      </c>
      <c r="CM98" s="312" t="str">
        <f>IF(N98="Profilzyl. PZ",Datenquelle_Peg2.1!$O$3,IF(N98="Blind",Datenquelle_Peg2.1!$O$2,IF(N98="Zylinderabdeckung",Datenquelle_Peg2.1!$O$4,IF(N98="Scandinavian Oval",Datenquelle_Peg2.1!$O$5,""))))</f>
        <v/>
      </c>
      <c r="CN98" s="312" t="str">
        <f>IF(P98="PZ 70",Datenquelle_Peg2.1!$Q$3,IF(P98="PZ 72",Datenquelle_Peg2.1!$Q$4,IF(P98="PZ 78",Datenquelle_Peg2.1!$Q$5,IF(P98="PZ 85",Datenquelle_Peg2.1!$Q$6,IF(P98="PZ 88",Datenquelle_Peg2.1!$Q$7,IF(P98="PZ 92",Datenquelle_Peg2.1!$Q$8,IF(P98="00",Datenquelle_Peg2.1!$Q$2,IF(P98="SO 105",Datenquelle_Peg2.1!$Q$9,""))))))))</f>
        <v/>
      </c>
      <c r="CO98" s="312" t="str">
        <f>IF(O98="Profilzyl. PZ",Datenquelle_Peg2.1!$S$3,IF(O98="Blind",Datenquelle_Peg2.1!$S$2,IF(O98="Scandinavian Oval",Datenquelle_Peg2.1!$S$4,"")))</f>
        <v/>
      </c>
      <c r="CP98" s="312" t="str">
        <f t="shared" si="37"/>
        <v/>
      </c>
      <c r="CQ98" s="312" t="str">
        <f>IF(AND(Q98="außen",R98="einrastend"),Datenquelle_Peg2.1!$W$3,IF(AND(Q98="außen",R98="verschraubt"),Datenquelle_Peg2.1!$W$2,""))</f>
        <v/>
      </c>
      <c r="CR98" s="312" t="str">
        <f t="shared" si="33"/>
        <v/>
      </c>
      <c r="CS98" s="312" t="str">
        <f t="shared" si="34"/>
        <v/>
      </c>
      <c r="CT98" s="312" t="str">
        <f t="shared" si="35"/>
        <v/>
      </c>
      <c r="CU98" s="312"/>
      <c r="CV98" s="312"/>
      <c r="CW98" s="312"/>
      <c r="CX98" s="312"/>
      <c r="CY98" s="312"/>
      <c r="CZ98" s="312"/>
      <c r="DA98" s="312"/>
      <c r="DB98" s="312"/>
      <c r="DC98" s="312"/>
      <c r="DD98" s="312"/>
      <c r="DE98" s="312"/>
      <c r="DF98" s="312"/>
      <c r="DG98" s="312"/>
      <c r="DH98" s="312"/>
      <c r="DI98" s="312"/>
      <c r="DJ98" s="312"/>
      <c r="DK98" s="312"/>
      <c r="DL98" s="312"/>
      <c r="DM98" s="312"/>
      <c r="DN98" s="312"/>
      <c r="DO98" s="312"/>
      <c r="DP98" s="312"/>
      <c r="DQ98" s="312"/>
      <c r="DR98" s="312"/>
      <c r="DS98" s="312"/>
      <c r="DT98" s="312"/>
      <c r="DU98" s="312"/>
      <c r="DV98" s="312"/>
      <c r="DW98" s="312"/>
      <c r="DX98" s="312"/>
      <c r="DY98" s="312"/>
      <c r="DZ98" s="312"/>
      <c r="EA98" s="312"/>
      <c r="EB98" s="312"/>
      <c r="EC98" s="312"/>
      <c r="ED98" s="312"/>
      <c r="EE98" s="312"/>
      <c r="EF98" s="312"/>
      <c r="EG98" s="312"/>
      <c r="EH98" s="312"/>
      <c r="EI98" s="312"/>
      <c r="EJ98" s="312"/>
      <c r="EK98" s="312"/>
      <c r="EL98" s="312"/>
      <c r="EM98" s="312"/>
      <c r="EN98" s="312"/>
      <c r="EO98" s="312"/>
      <c r="EP98" s="312"/>
      <c r="EQ98" s="312"/>
      <c r="ER98" s="312"/>
      <c r="ES98" s="312"/>
      <c r="ET98" s="312"/>
      <c r="EU98" s="312"/>
      <c r="EV98" s="312"/>
      <c r="EW98" s="312"/>
      <c r="EX98" s="312"/>
      <c r="EY98" s="312"/>
    </row>
    <row r="99" spans="1:155" s="48" customFormat="1" ht="30" customHeight="1" x14ac:dyDescent="0.2">
      <c r="A99" s="159" t="str">
        <f t="shared" si="39"/>
        <v/>
      </c>
      <c r="B99" s="72"/>
      <c r="C99" s="72"/>
      <c r="D99" s="73"/>
      <c r="E99" s="339"/>
      <c r="F99" s="340"/>
      <c r="G99" s="343"/>
      <c r="H99" s="343"/>
      <c r="I99" s="344"/>
      <c r="J99" s="345"/>
      <c r="K99" s="346"/>
      <c r="L99" s="229"/>
      <c r="M99" s="228"/>
      <c r="N99" s="65"/>
      <c r="O99" s="65"/>
      <c r="P99" s="67"/>
      <c r="Q99" s="62"/>
      <c r="R99" s="68"/>
      <c r="S99" s="63"/>
      <c r="T99" s="63"/>
      <c r="U99" s="337"/>
      <c r="V99" s="63"/>
      <c r="W99" s="123"/>
      <c r="X99" s="69"/>
      <c r="Y99" s="81"/>
      <c r="Z99" s="152"/>
      <c r="AA99" s="146"/>
      <c r="AB99" s="153"/>
      <c r="AC99" s="154"/>
      <c r="AD99" s="152"/>
      <c r="AE99" s="152"/>
      <c r="AF99" s="155"/>
      <c r="AG99" s="156"/>
      <c r="AH99" s="155"/>
      <c r="AI99" s="317" t="str">
        <f t="shared" si="28"/>
        <v/>
      </c>
      <c r="AJ99" s="317" t="str">
        <f t="shared" si="29"/>
        <v/>
      </c>
      <c r="AK99" s="328" t="e">
        <f>IF(AR99=".OS",VLOOKUP($AT99,'Pull-Downs_Zyl'!M:N,2,FALSE),VLOOKUP($AT99,'Pull-Downs_Zyl'!K:L,2,FALSE))</f>
        <v>#N/A</v>
      </c>
      <c r="AL99" s="318" t="str">
        <f t="shared" si="36"/>
        <v/>
      </c>
      <c r="AM99" s="158" t="e">
        <f>VLOOKUP($AT99,'Pull-Downs_Zyl'!$K$5:$O$525,3,FALSE)</f>
        <v>#N/A</v>
      </c>
      <c r="AN99" s="151" t="str">
        <f t="shared" si="22"/>
        <v/>
      </c>
      <c r="AO99" s="151" t="str">
        <f t="shared" si="23"/>
        <v/>
      </c>
      <c r="AP99" s="151" t="str">
        <f t="shared" si="24"/>
        <v/>
      </c>
      <c r="AQ99" s="151" t="str">
        <f t="shared" si="25"/>
        <v/>
      </c>
      <c r="AR99" s="207" t="str">
        <f t="shared" si="30"/>
        <v/>
      </c>
      <c r="AS99" s="157" t="s">
        <v>95</v>
      </c>
      <c r="AT99" s="158" t="str">
        <f>IF(V99="Zubehör/Ersatzteile",VLOOKUP(W99,'Pull-Downs_Zyl'!$K$518:$O$525,3,FALSE),CONCATENATE(AN99,AO99,AP99,AQ99,AR99))</f>
        <v/>
      </c>
      <c r="AW99" s="70" t="str">
        <f t="shared" si="26"/>
        <v/>
      </c>
      <c r="BD99" s="70" t="str">
        <f t="shared" si="27"/>
        <v/>
      </c>
      <c r="BE99" s="48" t="s">
        <v>168</v>
      </c>
      <c r="BF99" s="48">
        <v>8.5</v>
      </c>
      <c r="BG99" s="48" t="s">
        <v>140</v>
      </c>
      <c r="BH99" s="48" t="str">
        <f t="shared" si="38"/>
        <v>69-738,5Edelstahl</v>
      </c>
      <c r="BI99" s="48" t="s">
        <v>264</v>
      </c>
      <c r="BK99" s="70" t="e">
        <f>IF(AND(#REF!="ja",M99=9,E99="PegaSys Office eVAYO"),CONCATENATE(L99,#REF!,M99,F99),IF(AND(#REF!="ja",M99=9,E99="PegaSys Office"),CONCATENATE(L99,#REF!,M99,F99),""))</f>
        <v>#REF!</v>
      </c>
      <c r="CB99" s="312"/>
      <c r="CC99" s="312"/>
      <c r="CD99" s="312"/>
      <c r="CE99" s="312" t="str">
        <f>IF(E99="PegaSys 2.1",Datenquelle_Peg2.1!$A$2,"")</f>
        <v/>
      </c>
      <c r="CF99" s="312" t="str">
        <f t="shared" si="31"/>
        <v/>
      </c>
      <c r="CG99" s="312" t="str">
        <f t="shared" si="32"/>
        <v/>
      </c>
      <c r="CH99" s="312" t="str">
        <f>IF(OR(S99="Rosetten",S99="Ovalrosetten"),Datenquelle_Peg2.1!$E$2,IF(OR(S99="Langschild",S99="Langschild schmal"),Datenquelle_Peg2.1!$E$3,IF(S99="Kurzschild",Datenquelle_Peg2.1!$E$4,IF(S99="Scandinavian Oval",Datenquelle_Peg2.1!$E$6,""))))</f>
        <v/>
      </c>
      <c r="CI99" s="312" t="str">
        <f>IF(T99=182,Datenquelle_Peg2.1!$G$2,IF(T99=192,Datenquelle_Peg2.1!$G$3,IF(T99=282,Datenquelle_Peg2.1!$G$4,IF(T99=292,Datenquelle_Peg2.1!$G$5,IF(T99=1182,Datenquelle_Peg2.1!$G$6,"")))))</f>
        <v/>
      </c>
      <c r="CJ99" s="312" t="str">
        <f>IF(G99="links",Datenquelle_Peg2.1!$I$2,IF(G99="rechts",Datenquelle_Peg2.1!$I$3,""))</f>
        <v/>
      </c>
      <c r="CK99" s="312" t="str">
        <f>IF(M99=7,Datenquelle_Peg2.1!$K$2,IF(M99=8,Datenquelle_Peg2.1!$K$3,IF(M99=8.5,Datenquelle_Peg2.1!$K$4,IF(M99=9,Datenquelle_Peg2.1!$K$5,IF(M99="F9 (FS)",Datenquelle_Peg2.1!$K$6,IF(M99=10,Datenquelle_Peg2.1!$K$7,""))))))</f>
        <v/>
      </c>
      <c r="CL99" s="312" t="str">
        <f>IF(L99="37-46 mm",Datenquelle_Peg2.1!$M$2,IF(L99="47-56 mm",Datenquelle_Peg2.1!$M$3,IF(L99="57-66 mm",Datenquelle_Peg2.1!$M$4,IF(L99="67-76 mm",Datenquelle_Peg2.1!$M$5,IF(L99="77-86 mm",Datenquelle_Peg2.1!$M$6,IF(L99="87-96 mm",Datenquelle_Peg2.1!$M$7,IF(L99="97-106 mm",Datenquelle_Peg2.1!$M$8,IF(L99="107-116 mm",Datenquelle_Peg2.1!$M$9,IF(L99="117-126 mm",Datenquelle_Peg2.1!$M$10,IF(L99="127-136 mm",Datenquelle_Peg2.1!$M$11,IF(L99="137-146 mm",Datenquelle_Peg2.1!$M$12,IF(L99="147-156 mm",Datenquelle_Peg2.1!$M$13,IF(L99="156-160 mm",Datenquelle_Peg2.1!$M$14,"")))))))))))))</f>
        <v/>
      </c>
      <c r="CM99" s="312" t="str">
        <f>IF(N99="Profilzyl. PZ",Datenquelle_Peg2.1!$O$3,IF(N99="Blind",Datenquelle_Peg2.1!$O$2,IF(N99="Zylinderabdeckung",Datenquelle_Peg2.1!$O$4,IF(N99="Scandinavian Oval",Datenquelle_Peg2.1!$O$5,""))))</f>
        <v/>
      </c>
      <c r="CN99" s="312" t="str">
        <f>IF(P99="PZ 70",Datenquelle_Peg2.1!$Q$3,IF(P99="PZ 72",Datenquelle_Peg2.1!$Q$4,IF(P99="PZ 78",Datenquelle_Peg2.1!$Q$5,IF(P99="PZ 85",Datenquelle_Peg2.1!$Q$6,IF(P99="PZ 88",Datenquelle_Peg2.1!$Q$7,IF(P99="PZ 92",Datenquelle_Peg2.1!$Q$8,IF(P99="00",Datenquelle_Peg2.1!$Q$2,IF(P99="SO 105",Datenquelle_Peg2.1!$Q$9,""))))))))</f>
        <v/>
      </c>
      <c r="CO99" s="312" t="str">
        <f>IF(O99="Profilzyl. PZ",Datenquelle_Peg2.1!$S$3,IF(O99="Blind",Datenquelle_Peg2.1!$S$2,IF(O99="Scandinavian Oval",Datenquelle_Peg2.1!$S$4,"")))</f>
        <v/>
      </c>
      <c r="CP99" s="312" t="str">
        <f t="shared" si="37"/>
        <v/>
      </c>
      <c r="CQ99" s="312" t="str">
        <f>IF(AND(Q99="außen",R99="einrastend"),Datenquelle_Peg2.1!$W$3,IF(AND(Q99="außen",R99="verschraubt"),Datenquelle_Peg2.1!$W$2,""))</f>
        <v/>
      </c>
      <c r="CR99" s="312" t="str">
        <f t="shared" si="33"/>
        <v/>
      </c>
      <c r="CS99" s="312" t="str">
        <f t="shared" si="34"/>
        <v/>
      </c>
      <c r="CT99" s="312" t="str">
        <f t="shared" si="35"/>
        <v/>
      </c>
      <c r="CU99" s="312"/>
      <c r="CV99" s="312"/>
      <c r="CW99" s="312"/>
      <c r="CX99" s="312"/>
      <c r="CY99" s="312"/>
      <c r="CZ99" s="312"/>
      <c r="DA99" s="312"/>
      <c r="DB99" s="312"/>
      <c r="DC99" s="312"/>
      <c r="DD99" s="312"/>
      <c r="DE99" s="312"/>
      <c r="DF99" s="312"/>
      <c r="DG99" s="312"/>
      <c r="DH99" s="312"/>
      <c r="DI99" s="312"/>
      <c r="DJ99" s="312"/>
      <c r="DK99" s="312"/>
      <c r="DL99" s="312"/>
      <c r="DM99" s="312"/>
      <c r="DN99" s="312"/>
      <c r="DO99" s="312"/>
      <c r="DP99" s="312"/>
      <c r="DQ99" s="312"/>
      <c r="DR99" s="312"/>
      <c r="DS99" s="312"/>
      <c r="DT99" s="312"/>
      <c r="DU99" s="312"/>
      <c r="DV99" s="312"/>
      <c r="DW99" s="312"/>
      <c r="DX99" s="312"/>
      <c r="DY99" s="312"/>
      <c r="DZ99" s="312"/>
      <c r="EA99" s="312"/>
      <c r="EB99" s="312"/>
      <c r="EC99" s="312"/>
      <c r="ED99" s="312"/>
      <c r="EE99" s="312"/>
      <c r="EF99" s="312"/>
      <c r="EG99" s="312"/>
      <c r="EH99" s="312"/>
      <c r="EI99" s="312"/>
      <c r="EJ99" s="312"/>
      <c r="EK99" s="312"/>
      <c r="EL99" s="312"/>
      <c r="EM99" s="312"/>
      <c r="EN99" s="312"/>
      <c r="EO99" s="312"/>
      <c r="EP99" s="312"/>
      <c r="EQ99" s="312"/>
      <c r="ER99" s="312"/>
      <c r="ES99" s="312"/>
      <c r="ET99" s="312"/>
      <c r="EU99" s="312"/>
      <c r="EV99" s="312"/>
      <c r="EW99" s="312"/>
      <c r="EX99" s="312"/>
      <c r="EY99" s="312"/>
    </row>
    <row r="100" spans="1:155" s="48" customFormat="1" ht="30" customHeight="1" x14ac:dyDescent="0.2">
      <c r="A100" s="159" t="str">
        <f t="shared" si="39"/>
        <v/>
      </c>
      <c r="B100" s="72"/>
      <c r="C100" s="72"/>
      <c r="D100" s="73"/>
      <c r="E100" s="339"/>
      <c r="F100" s="340"/>
      <c r="G100" s="343"/>
      <c r="H100" s="343"/>
      <c r="I100" s="344"/>
      <c r="J100" s="345"/>
      <c r="K100" s="346"/>
      <c r="L100" s="229"/>
      <c r="M100" s="228"/>
      <c r="N100" s="65"/>
      <c r="O100" s="65"/>
      <c r="P100" s="67"/>
      <c r="Q100" s="62"/>
      <c r="R100" s="68"/>
      <c r="S100" s="63"/>
      <c r="T100" s="63"/>
      <c r="U100" s="337"/>
      <c r="V100" s="63"/>
      <c r="W100" s="123"/>
      <c r="X100" s="69"/>
      <c r="Y100" s="81"/>
      <c r="Z100" s="152"/>
      <c r="AA100" s="146"/>
      <c r="AB100" s="153"/>
      <c r="AC100" s="154"/>
      <c r="AD100" s="152"/>
      <c r="AE100" s="152"/>
      <c r="AF100" s="155"/>
      <c r="AG100" s="156"/>
      <c r="AH100" s="155"/>
      <c r="AI100" s="317" t="str">
        <f t="shared" si="28"/>
        <v/>
      </c>
      <c r="AJ100" s="317" t="str">
        <f t="shared" si="29"/>
        <v/>
      </c>
      <c r="AK100" s="328" t="e">
        <f>IF(AR100=".OS",VLOOKUP($AT100,'Pull-Downs_Zyl'!M:N,2,FALSE),VLOOKUP($AT100,'Pull-Downs_Zyl'!K:L,2,FALSE))</f>
        <v>#N/A</v>
      </c>
      <c r="AL100" s="318" t="str">
        <f t="shared" si="36"/>
        <v/>
      </c>
      <c r="AM100" s="158" t="e">
        <f>VLOOKUP($AT100,'Pull-Downs_Zyl'!$K$5:$O$525,3,FALSE)</f>
        <v>#N/A</v>
      </c>
      <c r="AN100" s="151" t="str">
        <f t="shared" si="22"/>
        <v/>
      </c>
      <c r="AO100" s="151" t="str">
        <f t="shared" si="23"/>
        <v/>
      </c>
      <c r="AP100" s="151" t="str">
        <f t="shared" si="24"/>
        <v/>
      </c>
      <c r="AQ100" s="151" t="str">
        <f t="shared" si="25"/>
        <v/>
      </c>
      <c r="AR100" s="207" t="str">
        <f t="shared" si="30"/>
        <v/>
      </c>
      <c r="AS100" s="157" t="s">
        <v>95</v>
      </c>
      <c r="AT100" s="158" t="str">
        <f>IF(V100="Zubehör/Ersatzteile",VLOOKUP(W100,'Pull-Downs_Zyl'!$K$518:$O$525,3,FALSE),CONCATENATE(AN100,AO100,AP100,AQ100,AR100))</f>
        <v/>
      </c>
      <c r="AW100" s="70" t="str">
        <f t="shared" si="26"/>
        <v/>
      </c>
      <c r="BD100" s="70" t="str">
        <f t="shared" si="27"/>
        <v/>
      </c>
      <c r="BE100" s="48" t="s">
        <v>168</v>
      </c>
      <c r="BF100" s="48">
        <v>9</v>
      </c>
      <c r="BG100" s="48" t="s">
        <v>140</v>
      </c>
      <c r="BH100" s="48" t="str">
        <f t="shared" si="38"/>
        <v>69-739Edelstahl</v>
      </c>
      <c r="BI100" s="48" t="s">
        <v>265</v>
      </c>
      <c r="BK100" s="70" t="e">
        <f>IF(AND(#REF!="ja",M100=9,E100="PegaSys Office eVAYO"),CONCATENATE(L100,#REF!,M100,F100),IF(AND(#REF!="ja",M100=9,E100="PegaSys Office"),CONCATENATE(L100,#REF!,M100,F100),""))</f>
        <v>#REF!</v>
      </c>
      <c r="CB100" s="312"/>
      <c r="CC100" s="312"/>
      <c r="CD100" s="312"/>
      <c r="CE100" s="312" t="str">
        <f>IF(E100="PegaSys 2.1",Datenquelle_Peg2.1!$A$2,"")</f>
        <v/>
      </c>
      <c r="CF100" s="312" t="str">
        <f t="shared" si="31"/>
        <v/>
      </c>
      <c r="CG100" s="312" t="str">
        <f t="shared" si="32"/>
        <v/>
      </c>
      <c r="CH100" s="312" t="str">
        <f>IF(OR(S100="Rosetten",S100="Ovalrosetten"),Datenquelle_Peg2.1!$E$2,IF(OR(S100="Langschild",S100="Langschild schmal"),Datenquelle_Peg2.1!$E$3,IF(S100="Kurzschild",Datenquelle_Peg2.1!$E$4,IF(S100="Scandinavian Oval",Datenquelle_Peg2.1!$E$6,""))))</f>
        <v/>
      </c>
      <c r="CI100" s="312" t="str">
        <f>IF(T100=182,Datenquelle_Peg2.1!$G$2,IF(T100=192,Datenquelle_Peg2.1!$G$3,IF(T100=282,Datenquelle_Peg2.1!$G$4,IF(T100=292,Datenquelle_Peg2.1!$G$5,IF(T100=1182,Datenquelle_Peg2.1!$G$6,"")))))</f>
        <v/>
      </c>
      <c r="CJ100" s="312" t="str">
        <f>IF(G100="links",Datenquelle_Peg2.1!$I$2,IF(G100="rechts",Datenquelle_Peg2.1!$I$3,""))</f>
        <v/>
      </c>
      <c r="CK100" s="312" t="str">
        <f>IF(M100=7,Datenquelle_Peg2.1!$K$2,IF(M100=8,Datenquelle_Peg2.1!$K$3,IF(M100=8.5,Datenquelle_Peg2.1!$K$4,IF(M100=9,Datenquelle_Peg2.1!$K$5,IF(M100="F9 (FS)",Datenquelle_Peg2.1!$K$6,IF(M100=10,Datenquelle_Peg2.1!$K$7,""))))))</f>
        <v/>
      </c>
      <c r="CL100" s="312" t="str">
        <f>IF(L100="37-46 mm",Datenquelle_Peg2.1!$M$2,IF(L100="47-56 mm",Datenquelle_Peg2.1!$M$3,IF(L100="57-66 mm",Datenquelle_Peg2.1!$M$4,IF(L100="67-76 mm",Datenquelle_Peg2.1!$M$5,IF(L100="77-86 mm",Datenquelle_Peg2.1!$M$6,IF(L100="87-96 mm",Datenquelle_Peg2.1!$M$7,IF(L100="97-106 mm",Datenquelle_Peg2.1!$M$8,IF(L100="107-116 mm",Datenquelle_Peg2.1!$M$9,IF(L100="117-126 mm",Datenquelle_Peg2.1!$M$10,IF(L100="127-136 mm",Datenquelle_Peg2.1!$M$11,IF(L100="137-146 mm",Datenquelle_Peg2.1!$M$12,IF(L100="147-156 mm",Datenquelle_Peg2.1!$M$13,IF(L100="156-160 mm",Datenquelle_Peg2.1!$M$14,"")))))))))))))</f>
        <v/>
      </c>
      <c r="CM100" s="312" t="str">
        <f>IF(N100="Profilzyl. PZ",Datenquelle_Peg2.1!$O$3,IF(N100="Blind",Datenquelle_Peg2.1!$O$2,IF(N100="Zylinderabdeckung",Datenquelle_Peg2.1!$O$4,IF(N100="Scandinavian Oval",Datenquelle_Peg2.1!$O$5,""))))</f>
        <v/>
      </c>
      <c r="CN100" s="312" t="str">
        <f>IF(P100="PZ 70",Datenquelle_Peg2.1!$Q$3,IF(P100="PZ 72",Datenquelle_Peg2.1!$Q$4,IF(P100="PZ 78",Datenquelle_Peg2.1!$Q$5,IF(P100="PZ 85",Datenquelle_Peg2.1!$Q$6,IF(P100="PZ 88",Datenquelle_Peg2.1!$Q$7,IF(P100="PZ 92",Datenquelle_Peg2.1!$Q$8,IF(P100="00",Datenquelle_Peg2.1!$Q$2,IF(P100="SO 105",Datenquelle_Peg2.1!$Q$9,""))))))))</f>
        <v/>
      </c>
      <c r="CO100" s="312" t="str">
        <f>IF(O100="Profilzyl. PZ",Datenquelle_Peg2.1!$S$3,IF(O100="Blind",Datenquelle_Peg2.1!$S$2,IF(O100="Scandinavian Oval",Datenquelle_Peg2.1!$S$4,"")))</f>
        <v/>
      </c>
      <c r="CP100" s="312" t="str">
        <f t="shared" si="37"/>
        <v/>
      </c>
      <c r="CQ100" s="312" t="str">
        <f>IF(AND(Q100="außen",R100="einrastend"),Datenquelle_Peg2.1!$W$3,IF(AND(Q100="außen",R100="verschraubt"),Datenquelle_Peg2.1!$W$2,""))</f>
        <v/>
      </c>
      <c r="CR100" s="312" t="str">
        <f t="shared" si="33"/>
        <v/>
      </c>
      <c r="CS100" s="312" t="str">
        <f t="shared" si="34"/>
        <v/>
      </c>
      <c r="CT100" s="312" t="str">
        <f t="shared" si="35"/>
        <v/>
      </c>
      <c r="CU100" s="312"/>
      <c r="CV100" s="312"/>
      <c r="CW100" s="312"/>
      <c r="CX100" s="312"/>
      <c r="CY100" s="312"/>
      <c r="CZ100" s="312"/>
      <c r="DA100" s="312"/>
      <c r="DB100" s="312"/>
      <c r="DC100" s="312"/>
      <c r="DD100" s="312"/>
      <c r="DE100" s="312"/>
      <c r="DF100" s="312"/>
      <c r="DG100" s="312"/>
      <c r="DH100" s="312"/>
      <c r="DI100" s="312"/>
      <c r="DJ100" s="312"/>
      <c r="DK100" s="312"/>
      <c r="DL100" s="312"/>
      <c r="DM100" s="312"/>
      <c r="DN100" s="312"/>
      <c r="DO100" s="312"/>
      <c r="DP100" s="312"/>
      <c r="DQ100" s="312"/>
      <c r="DR100" s="312"/>
      <c r="DS100" s="312"/>
      <c r="DT100" s="312"/>
      <c r="DU100" s="312"/>
      <c r="DV100" s="312"/>
      <c r="DW100" s="312"/>
      <c r="DX100" s="312"/>
      <c r="DY100" s="312"/>
      <c r="DZ100" s="312"/>
      <c r="EA100" s="312"/>
      <c r="EB100" s="312"/>
      <c r="EC100" s="312"/>
      <c r="ED100" s="312"/>
      <c r="EE100" s="312"/>
      <c r="EF100" s="312"/>
      <c r="EG100" s="312"/>
      <c r="EH100" s="312"/>
      <c r="EI100" s="312"/>
      <c r="EJ100" s="312"/>
      <c r="EK100" s="312"/>
      <c r="EL100" s="312"/>
      <c r="EM100" s="312"/>
      <c r="EN100" s="312"/>
      <c r="EO100" s="312"/>
      <c r="EP100" s="312"/>
      <c r="EQ100" s="312"/>
      <c r="ER100" s="312"/>
      <c r="ES100" s="312"/>
      <c r="ET100" s="312"/>
      <c r="EU100" s="312"/>
      <c r="EV100" s="312"/>
      <c r="EW100" s="312"/>
      <c r="EX100" s="312"/>
      <c r="EY100" s="312"/>
    </row>
    <row r="101" spans="1:155" s="48" customFormat="1" ht="30" customHeight="1" x14ac:dyDescent="0.2">
      <c r="A101" s="159" t="str">
        <f t="shared" si="39"/>
        <v/>
      </c>
      <c r="B101" s="72"/>
      <c r="C101" s="72"/>
      <c r="D101" s="73"/>
      <c r="E101" s="339"/>
      <c r="F101" s="340"/>
      <c r="G101" s="343"/>
      <c r="H101" s="343"/>
      <c r="I101" s="344"/>
      <c r="J101" s="345"/>
      <c r="K101" s="346"/>
      <c r="L101" s="229"/>
      <c r="M101" s="228"/>
      <c r="N101" s="65"/>
      <c r="O101" s="65"/>
      <c r="P101" s="67"/>
      <c r="Q101" s="62"/>
      <c r="R101" s="68"/>
      <c r="S101" s="63"/>
      <c r="T101" s="63"/>
      <c r="U101" s="337"/>
      <c r="V101" s="63"/>
      <c r="W101" s="123"/>
      <c r="X101" s="69"/>
      <c r="Y101" s="81"/>
      <c r="Z101" s="152"/>
      <c r="AA101" s="146"/>
      <c r="AB101" s="153"/>
      <c r="AC101" s="154"/>
      <c r="AD101" s="152"/>
      <c r="AE101" s="152"/>
      <c r="AF101" s="155"/>
      <c r="AG101" s="156"/>
      <c r="AH101" s="155"/>
      <c r="AI101" s="317" t="str">
        <f t="shared" si="28"/>
        <v/>
      </c>
      <c r="AJ101" s="317" t="str">
        <f t="shared" si="29"/>
        <v/>
      </c>
      <c r="AK101" s="328" t="e">
        <f>IF(AR101=".OS",VLOOKUP($AT101,'Pull-Downs_Zyl'!M:N,2,FALSE),VLOOKUP($AT101,'Pull-Downs_Zyl'!K:L,2,FALSE))</f>
        <v>#N/A</v>
      </c>
      <c r="AL101" s="318" t="str">
        <f t="shared" si="36"/>
        <v/>
      </c>
      <c r="AM101" s="158" t="e">
        <f>VLOOKUP($AT101,'Pull-Downs_Zyl'!$K$5:$O$525,3,FALSE)</f>
        <v>#N/A</v>
      </c>
      <c r="AN101" s="151" t="str">
        <f t="shared" si="22"/>
        <v/>
      </c>
      <c r="AO101" s="151" t="str">
        <f t="shared" si="23"/>
        <v/>
      </c>
      <c r="AP101" s="151" t="str">
        <f t="shared" si="24"/>
        <v/>
      </c>
      <c r="AQ101" s="151" t="str">
        <f t="shared" si="25"/>
        <v/>
      </c>
      <c r="AR101" s="207" t="str">
        <f t="shared" si="30"/>
        <v/>
      </c>
      <c r="AS101" s="157" t="s">
        <v>95</v>
      </c>
      <c r="AT101" s="158" t="str">
        <f>IF(V101="Zubehör/Ersatzteile",VLOOKUP(W101,'Pull-Downs_Zyl'!$K$518:$O$525,3,FALSE),CONCATENATE(AN101,AO101,AP101,AQ101,AR101))</f>
        <v/>
      </c>
      <c r="AW101" s="70" t="str">
        <f t="shared" si="26"/>
        <v/>
      </c>
      <c r="BD101" s="70" t="str">
        <f t="shared" si="27"/>
        <v/>
      </c>
      <c r="BE101" s="48" t="s">
        <v>168</v>
      </c>
      <c r="BF101" s="48">
        <v>10</v>
      </c>
      <c r="BG101" s="48" t="s">
        <v>140</v>
      </c>
      <c r="BH101" s="48" t="str">
        <f t="shared" si="38"/>
        <v>69-7310Edelstahl</v>
      </c>
      <c r="BI101" s="48" t="s">
        <v>266</v>
      </c>
      <c r="BK101" s="70" t="e">
        <f>IF(AND(#REF!="ja",M101=9,E101="PegaSys Office eVAYO"),CONCATENATE(L101,#REF!,M101,F101),IF(AND(#REF!="ja",M101=9,E101="PegaSys Office"),CONCATENATE(L101,#REF!,M101,F101),""))</f>
        <v>#REF!</v>
      </c>
      <c r="CB101" s="312"/>
      <c r="CC101" s="312"/>
      <c r="CD101" s="312"/>
      <c r="CE101" s="312" t="str">
        <f>IF(E101="PegaSys 2.1",Datenquelle_Peg2.1!$A$2,"")</f>
        <v/>
      </c>
      <c r="CF101" s="312" t="str">
        <f t="shared" si="31"/>
        <v/>
      </c>
      <c r="CG101" s="312" t="str">
        <f t="shared" si="32"/>
        <v/>
      </c>
      <c r="CH101" s="312" t="str">
        <f>IF(OR(S101="Rosetten",S101="Ovalrosetten"),Datenquelle_Peg2.1!$E$2,IF(OR(S101="Langschild",S101="Langschild schmal"),Datenquelle_Peg2.1!$E$3,IF(S101="Kurzschild",Datenquelle_Peg2.1!$E$4,IF(S101="Scandinavian Oval",Datenquelle_Peg2.1!$E$6,""))))</f>
        <v/>
      </c>
      <c r="CI101" s="312" t="str">
        <f>IF(T101=182,Datenquelle_Peg2.1!$G$2,IF(T101=192,Datenquelle_Peg2.1!$G$3,IF(T101=282,Datenquelle_Peg2.1!$G$4,IF(T101=292,Datenquelle_Peg2.1!$G$5,IF(T101=1182,Datenquelle_Peg2.1!$G$6,"")))))</f>
        <v/>
      </c>
      <c r="CJ101" s="312" t="str">
        <f>IF(G101="links",Datenquelle_Peg2.1!$I$2,IF(G101="rechts",Datenquelle_Peg2.1!$I$3,""))</f>
        <v/>
      </c>
      <c r="CK101" s="312" t="str">
        <f>IF(M101=7,Datenquelle_Peg2.1!$K$2,IF(M101=8,Datenquelle_Peg2.1!$K$3,IF(M101=8.5,Datenquelle_Peg2.1!$K$4,IF(M101=9,Datenquelle_Peg2.1!$K$5,IF(M101="F9 (FS)",Datenquelle_Peg2.1!$K$6,IF(M101=10,Datenquelle_Peg2.1!$K$7,""))))))</f>
        <v/>
      </c>
      <c r="CL101" s="312" t="str">
        <f>IF(L101="37-46 mm",Datenquelle_Peg2.1!$M$2,IF(L101="47-56 mm",Datenquelle_Peg2.1!$M$3,IF(L101="57-66 mm",Datenquelle_Peg2.1!$M$4,IF(L101="67-76 mm",Datenquelle_Peg2.1!$M$5,IF(L101="77-86 mm",Datenquelle_Peg2.1!$M$6,IF(L101="87-96 mm",Datenquelle_Peg2.1!$M$7,IF(L101="97-106 mm",Datenquelle_Peg2.1!$M$8,IF(L101="107-116 mm",Datenquelle_Peg2.1!$M$9,IF(L101="117-126 mm",Datenquelle_Peg2.1!$M$10,IF(L101="127-136 mm",Datenquelle_Peg2.1!$M$11,IF(L101="137-146 mm",Datenquelle_Peg2.1!$M$12,IF(L101="147-156 mm",Datenquelle_Peg2.1!$M$13,IF(L101="156-160 mm",Datenquelle_Peg2.1!$M$14,"")))))))))))))</f>
        <v/>
      </c>
      <c r="CM101" s="312" t="str">
        <f>IF(N101="Profilzyl. PZ",Datenquelle_Peg2.1!$O$3,IF(N101="Blind",Datenquelle_Peg2.1!$O$2,IF(N101="Zylinderabdeckung",Datenquelle_Peg2.1!$O$4,IF(N101="Scandinavian Oval",Datenquelle_Peg2.1!$O$5,""))))</f>
        <v/>
      </c>
      <c r="CN101" s="312" t="str">
        <f>IF(P101="PZ 70",Datenquelle_Peg2.1!$Q$3,IF(P101="PZ 72",Datenquelle_Peg2.1!$Q$4,IF(P101="PZ 78",Datenquelle_Peg2.1!$Q$5,IF(P101="PZ 85",Datenquelle_Peg2.1!$Q$6,IF(P101="PZ 88",Datenquelle_Peg2.1!$Q$7,IF(P101="PZ 92",Datenquelle_Peg2.1!$Q$8,IF(P101="00",Datenquelle_Peg2.1!$Q$2,IF(P101="SO 105",Datenquelle_Peg2.1!$Q$9,""))))))))</f>
        <v/>
      </c>
      <c r="CO101" s="312" t="str">
        <f>IF(O101="Profilzyl. PZ",Datenquelle_Peg2.1!$S$3,IF(O101="Blind",Datenquelle_Peg2.1!$S$2,IF(O101="Scandinavian Oval",Datenquelle_Peg2.1!$S$4,"")))</f>
        <v/>
      </c>
      <c r="CP101" s="312" t="str">
        <f t="shared" si="37"/>
        <v/>
      </c>
      <c r="CQ101" s="312" t="str">
        <f>IF(AND(Q101="außen",R101="einrastend"),Datenquelle_Peg2.1!$W$3,IF(AND(Q101="außen",R101="verschraubt"),Datenquelle_Peg2.1!$W$2,""))</f>
        <v/>
      </c>
      <c r="CR101" s="312" t="str">
        <f t="shared" si="33"/>
        <v/>
      </c>
      <c r="CS101" s="312" t="str">
        <f t="shared" si="34"/>
        <v/>
      </c>
      <c r="CT101" s="312" t="str">
        <f t="shared" si="35"/>
        <v/>
      </c>
      <c r="CU101" s="312"/>
      <c r="CV101" s="312"/>
      <c r="CW101" s="312"/>
      <c r="CX101" s="312"/>
      <c r="CY101" s="312"/>
      <c r="CZ101" s="312"/>
      <c r="DA101" s="312"/>
      <c r="DB101" s="312"/>
      <c r="DC101" s="312"/>
      <c r="DD101" s="312"/>
      <c r="DE101" s="312"/>
      <c r="DF101" s="312"/>
      <c r="DG101" s="312"/>
      <c r="DH101" s="312"/>
      <c r="DI101" s="312"/>
      <c r="DJ101" s="312"/>
      <c r="DK101" s="312"/>
      <c r="DL101" s="312"/>
      <c r="DM101" s="312"/>
      <c r="DN101" s="312"/>
      <c r="DO101" s="312"/>
      <c r="DP101" s="312"/>
      <c r="DQ101" s="312"/>
      <c r="DR101" s="312"/>
      <c r="DS101" s="312"/>
      <c r="DT101" s="312"/>
      <c r="DU101" s="312"/>
      <c r="DV101" s="312"/>
      <c r="DW101" s="312"/>
      <c r="DX101" s="312"/>
      <c r="DY101" s="312"/>
      <c r="DZ101" s="312"/>
      <c r="EA101" s="312"/>
      <c r="EB101" s="312"/>
      <c r="EC101" s="312"/>
      <c r="ED101" s="312"/>
      <c r="EE101" s="312"/>
      <c r="EF101" s="312"/>
      <c r="EG101" s="312"/>
      <c r="EH101" s="312"/>
      <c r="EI101" s="312"/>
      <c r="EJ101" s="312"/>
      <c r="EK101" s="312"/>
      <c r="EL101" s="312"/>
      <c r="EM101" s="312"/>
      <c r="EN101" s="312"/>
      <c r="EO101" s="312"/>
      <c r="EP101" s="312"/>
      <c r="EQ101" s="312"/>
      <c r="ER101" s="312"/>
      <c r="ES101" s="312"/>
      <c r="ET101" s="312"/>
      <c r="EU101" s="312"/>
      <c r="EV101" s="312"/>
      <c r="EW101" s="312"/>
      <c r="EX101" s="312"/>
      <c r="EY101" s="312"/>
    </row>
    <row r="102" spans="1:155" s="48" customFormat="1" ht="30" customHeight="1" x14ac:dyDescent="0.2">
      <c r="A102" s="159" t="str">
        <f t="shared" si="39"/>
        <v/>
      </c>
      <c r="B102" s="72"/>
      <c r="C102" s="72"/>
      <c r="D102" s="73"/>
      <c r="E102" s="339"/>
      <c r="F102" s="340"/>
      <c r="G102" s="343"/>
      <c r="H102" s="343"/>
      <c r="I102" s="344"/>
      <c r="J102" s="345"/>
      <c r="K102" s="346"/>
      <c r="L102" s="229"/>
      <c r="M102" s="228"/>
      <c r="N102" s="65"/>
      <c r="O102" s="65"/>
      <c r="P102" s="67"/>
      <c r="Q102" s="62"/>
      <c r="R102" s="68"/>
      <c r="S102" s="63"/>
      <c r="T102" s="63"/>
      <c r="U102" s="337"/>
      <c r="V102" s="63"/>
      <c r="W102" s="123"/>
      <c r="X102" s="69"/>
      <c r="Y102" s="81"/>
      <c r="Z102" s="152"/>
      <c r="AA102" s="146"/>
      <c r="AB102" s="153"/>
      <c r="AC102" s="154"/>
      <c r="AD102" s="152"/>
      <c r="AE102" s="152"/>
      <c r="AF102" s="155"/>
      <c r="AG102" s="156"/>
      <c r="AH102" s="155"/>
      <c r="AI102" s="317" t="str">
        <f t="shared" si="28"/>
        <v/>
      </c>
      <c r="AJ102" s="317" t="str">
        <f t="shared" si="29"/>
        <v/>
      </c>
      <c r="AK102" s="328" t="e">
        <f>IF(AR102=".OS",VLOOKUP($AT102,'Pull-Downs_Zyl'!M:N,2,FALSE),VLOOKUP($AT102,'Pull-Downs_Zyl'!K:L,2,FALSE))</f>
        <v>#N/A</v>
      </c>
      <c r="AL102" s="318" t="str">
        <f t="shared" si="36"/>
        <v/>
      </c>
      <c r="AM102" s="158" t="e">
        <f>VLOOKUP($AT102,'Pull-Downs_Zyl'!$K$5:$O$525,3,FALSE)</f>
        <v>#N/A</v>
      </c>
      <c r="AN102" s="151" t="str">
        <f t="shared" si="22"/>
        <v/>
      </c>
      <c r="AO102" s="151" t="str">
        <f t="shared" si="23"/>
        <v/>
      </c>
      <c r="AP102" s="151" t="str">
        <f t="shared" si="24"/>
        <v/>
      </c>
      <c r="AQ102" s="151" t="str">
        <f t="shared" si="25"/>
        <v/>
      </c>
      <c r="AR102" s="207" t="str">
        <f t="shared" si="30"/>
        <v/>
      </c>
      <c r="AS102" s="157" t="s">
        <v>95</v>
      </c>
      <c r="AT102" s="158" t="str">
        <f>IF(V102="Zubehör/Ersatzteile",VLOOKUP(W102,'Pull-Downs_Zyl'!$K$518:$O$525,3,FALSE),CONCATENATE(AN102,AO102,AP102,AQ102,AR102))</f>
        <v/>
      </c>
      <c r="AW102" s="70" t="str">
        <f t="shared" si="26"/>
        <v/>
      </c>
      <c r="BD102" s="70" t="str">
        <f t="shared" si="27"/>
        <v/>
      </c>
      <c r="BE102" s="48" t="s">
        <v>174</v>
      </c>
      <c r="BF102" s="48">
        <v>7</v>
      </c>
      <c r="BG102" s="48" t="s">
        <v>140</v>
      </c>
      <c r="BH102" s="48" t="str">
        <f t="shared" si="38"/>
        <v>74-787Edelstahl</v>
      </c>
      <c r="BI102" s="48" t="s">
        <v>267</v>
      </c>
      <c r="BK102" s="70" t="e">
        <f>IF(AND(#REF!="ja",M102=9,E102="PegaSys Office eVAYO"),CONCATENATE(L102,#REF!,M102,F102),IF(AND(#REF!="ja",M102=9,E102="PegaSys Office"),CONCATENATE(L102,#REF!,M102,F102),""))</f>
        <v>#REF!</v>
      </c>
      <c r="CB102" s="312"/>
      <c r="CC102" s="312"/>
      <c r="CD102" s="312"/>
      <c r="CE102" s="312" t="str">
        <f>IF(E102="PegaSys 2.1",Datenquelle_Peg2.1!$A$2,"")</f>
        <v/>
      </c>
      <c r="CF102" s="312" t="str">
        <f t="shared" si="31"/>
        <v/>
      </c>
      <c r="CG102" s="312" t="str">
        <f t="shared" si="32"/>
        <v/>
      </c>
      <c r="CH102" s="312" t="str">
        <f>IF(OR(S102="Rosetten",S102="Ovalrosetten"),Datenquelle_Peg2.1!$E$2,IF(OR(S102="Langschild",S102="Langschild schmal"),Datenquelle_Peg2.1!$E$3,IF(S102="Kurzschild",Datenquelle_Peg2.1!$E$4,IF(S102="Scandinavian Oval",Datenquelle_Peg2.1!$E$6,""))))</f>
        <v/>
      </c>
      <c r="CI102" s="312" t="str">
        <f>IF(T102=182,Datenquelle_Peg2.1!$G$2,IF(T102=192,Datenquelle_Peg2.1!$G$3,IF(T102=282,Datenquelle_Peg2.1!$G$4,IF(T102=292,Datenquelle_Peg2.1!$G$5,IF(T102=1182,Datenquelle_Peg2.1!$G$6,"")))))</f>
        <v/>
      </c>
      <c r="CJ102" s="312" t="str">
        <f>IF(G102="links",Datenquelle_Peg2.1!$I$2,IF(G102="rechts",Datenquelle_Peg2.1!$I$3,""))</f>
        <v/>
      </c>
      <c r="CK102" s="312" t="str">
        <f>IF(M102=7,Datenquelle_Peg2.1!$K$2,IF(M102=8,Datenquelle_Peg2.1!$K$3,IF(M102=8.5,Datenquelle_Peg2.1!$K$4,IF(M102=9,Datenquelle_Peg2.1!$K$5,IF(M102="F9 (FS)",Datenquelle_Peg2.1!$K$6,IF(M102=10,Datenquelle_Peg2.1!$K$7,""))))))</f>
        <v/>
      </c>
      <c r="CL102" s="312" t="str">
        <f>IF(L102="37-46 mm",Datenquelle_Peg2.1!$M$2,IF(L102="47-56 mm",Datenquelle_Peg2.1!$M$3,IF(L102="57-66 mm",Datenquelle_Peg2.1!$M$4,IF(L102="67-76 mm",Datenquelle_Peg2.1!$M$5,IF(L102="77-86 mm",Datenquelle_Peg2.1!$M$6,IF(L102="87-96 mm",Datenquelle_Peg2.1!$M$7,IF(L102="97-106 mm",Datenquelle_Peg2.1!$M$8,IF(L102="107-116 mm",Datenquelle_Peg2.1!$M$9,IF(L102="117-126 mm",Datenquelle_Peg2.1!$M$10,IF(L102="127-136 mm",Datenquelle_Peg2.1!$M$11,IF(L102="137-146 mm",Datenquelle_Peg2.1!$M$12,IF(L102="147-156 mm",Datenquelle_Peg2.1!$M$13,IF(L102="156-160 mm",Datenquelle_Peg2.1!$M$14,"")))))))))))))</f>
        <v/>
      </c>
      <c r="CM102" s="312" t="str">
        <f>IF(N102="Profilzyl. PZ",Datenquelle_Peg2.1!$O$3,IF(N102="Blind",Datenquelle_Peg2.1!$O$2,IF(N102="Zylinderabdeckung",Datenquelle_Peg2.1!$O$4,IF(N102="Scandinavian Oval",Datenquelle_Peg2.1!$O$5,""))))</f>
        <v/>
      </c>
      <c r="CN102" s="312" t="str">
        <f>IF(P102="PZ 70",Datenquelle_Peg2.1!$Q$3,IF(P102="PZ 72",Datenquelle_Peg2.1!$Q$4,IF(P102="PZ 78",Datenquelle_Peg2.1!$Q$5,IF(P102="PZ 85",Datenquelle_Peg2.1!$Q$6,IF(P102="PZ 88",Datenquelle_Peg2.1!$Q$7,IF(P102="PZ 92",Datenquelle_Peg2.1!$Q$8,IF(P102="00",Datenquelle_Peg2.1!$Q$2,IF(P102="SO 105",Datenquelle_Peg2.1!$Q$9,""))))))))</f>
        <v/>
      </c>
      <c r="CO102" s="312" t="str">
        <f>IF(O102="Profilzyl. PZ",Datenquelle_Peg2.1!$S$3,IF(O102="Blind",Datenquelle_Peg2.1!$S$2,IF(O102="Scandinavian Oval",Datenquelle_Peg2.1!$S$4,"")))</f>
        <v/>
      </c>
      <c r="CP102" s="312" t="str">
        <f t="shared" si="37"/>
        <v/>
      </c>
      <c r="CQ102" s="312" t="str">
        <f>IF(AND(Q102="außen",R102="einrastend"),Datenquelle_Peg2.1!$W$3,IF(AND(Q102="außen",R102="verschraubt"),Datenquelle_Peg2.1!$W$2,""))</f>
        <v/>
      </c>
      <c r="CR102" s="312" t="str">
        <f t="shared" si="33"/>
        <v/>
      </c>
      <c r="CS102" s="312" t="str">
        <f t="shared" si="34"/>
        <v/>
      </c>
      <c r="CT102" s="312" t="str">
        <f t="shared" si="35"/>
        <v/>
      </c>
      <c r="CU102" s="312"/>
      <c r="CV102" s="312"/>
      <c r="CW102" s="312"/>
      <c r="CX102" s="312"/>
      <c r="CY102" s="312"/>
      <c r="CZ102" s="312"/>
      <c r="DA102" s="312"/>
      <c r="DB102" s="312"/>
      <c r="DC102" s="312"/>
      <c r="DD102" s="312"/>
      <c r="DE102" s="312"/>
      <c r="DF102" s="312"/>
      <c r="DG102" s="312"/>
      <c r="DH102" s="312"/>
      <c r="DI102" s="312"/>
      <c r="DJ102" s="312"/>
      <c r="DK102" s="312"/>
      <c r="DL102" s="312"/>
      <c r="DM102" s="312"/>
      <c r="DN102" s="312"/>
      <c r="DO102" s="312"/>
      <c r="DP102" s="312"/>
      <c r="DQ102" s="312"/>
      <c r="DR102" s="312"/>
      <c r="DS102" s="312"/>
      <c r="DT102" s="312"/>
      <c r="DU102" s="312"/>
      <c r="DV102" s="312"/>
      <c r="DW102" s="312"/>
      <c r="DX102" s="312"/>
      <c r="DY102" s="312"/>
      <c r="DZ102" s="312"/>
      <c r="EA102" s="312"/>
      <c r="EB102" s="312"/>
      <c r="EC102" s="312"/>
      <c r="ED102" s="312"/>
      <c r="EE102" s="312"/>
      <c r="EF102" s="312"/>
      <c r="EG102" s="312"/>
      <c r="EH102" s="312"/>
      <c r="EI102" s="312"/>
      <c r="EJ102" s="312"/>
      <c r="EK102" s="312"/>
      <c r="EL102" s="312"/>
      <c r="EM102" s="312"/>
      <c r="EN102" s="312"/>
      <c r="EO102" s="312"/>
      <c r="EP102" s="312"/>
      <c r="EQ102" s="312"/>
      <c r="ER102" s="312"/>
      <c r="ES102" s="312"/>
      <c r="ET102" s="312"/>
      <c r="EU102" s="312"/>
      <c r="EV102" s="312"/>
      <c r="EW102" s="312"/>
      <c r="EX102" s="312"/>
      <c r="EY102" s="312"/>
    </row>
    <row r="103" spans="1:155" s="48" customFormat="1" ht="30" customHeight="1" x14ac:dyDescent="0.2">
      <c r="A103" s="159" t="str">
        <f t="shared" si="39"/>
        <v/>
      </c>
      <c r="B103" s="72"/>
      <c r="C103" s="72"/>
      <c r="D103" s="73"/>
      <c r="E103" s="339"/>
      <c r="F103" s="340"/>
      <c r="G103" s="343"/>
      <c r="H103" s="343"/>
      <c r="I103" s="344"/>
      <c r="J103" s="345"/>
      <c r="K103" s="346"/>
      <c r="L103" s="229"/>
      <c r="M103" s="228"/>
      <c r="N103" s="65"/>
      <c r="O103" s="65"/>
      <c r="P103" s="67"/>
      <c r="Q103" s="62"/>
      <c r="R103" s="68"/>
      <c r="S103" s="63"/>
      <c r="T103" s="63"/>
      <c r="U103" s="337"/>
      <c r="V103" s="63"/>
      <c r="W103" s="123"/>
      <c r="X103" s="69"/>
      <c r="Y103" s="81"/>
      <c r="Z103" s="152"/>
      <c r="AA103" s="146"/>
      <c r="AB103" s="153"/>
      <c r="AC103" s="154"/>
      <c r="AD103" s="152"/>
      <c r="AE103" s="152"/>
      <c r="AF103" s="155"/>
      <c r="AG103" s="156"/>
      <c r="AH103" s="155"/>
      <c r="AI103" s="317" t="str">
        <f t="shared" si="28"/>
        <v/>
      </c>
      <c r="AJ103" s="317" t="str">
        <f t="shared" si="29"/>
        <v/>
      </c>
      <c r="AK103" s="328" t="e">
        <f>IF(AR103=".OS",VLOOKUP($AT103,'Pull-Downs_Zyl'!M:N,2,FALSE),VLOOKUP($AT103,'Pull-Downs_Zyl'!K:L,2,FALSE))</f>
        <v>#N/A</v>
      </c>
      <c r="AL103" s="318" t="str">
        <f t="shared" si="36"/>
        <v/>
      </c>
      <c r="AM103" s="158" t="e">
        <f>VLOOKUP($AT103,'Pull-Downs_Zyl'!$K$5:$O$525,3,FALSE)</f>
        <v>#N/A</v>
      </c>
      <c r="AN103" s="151" t="str">
        <f t="shared" si="22"/>
        <v/>
      </c>
      <c r="AO103" s="151" t="str">
        <f t="shared" si="23"/>
        <v/>
      </c>
      <c r="AP103" s="151" t="str">
        <f t="shared" si="24"/>
        <v/>
      </c>
      <c r="AQ103" s="151" t="str">
        <f t="shared" si="25"/>
        <v/>
      </c>
      <c r="AR103" s="207" t="str">
        <f t="shared" si="30"/>
        <v/>
      </c>
      <c r="AS103" s="157" t="s">
        <v>95</v>
      </c>
      <c r="AT103" s="158" t="str">
        <f>IF(V103="Zubehör/Ersatzteile",VLOOKUP(W103,'Pull-Downs_Zyl'!$K$518:$O$525,3,FALSE),CONCATENATE(AN103,AO103,AP103,AQ103,AR103))</f>
        <v/>
      </c>
      <c r="AW103" s="70" t="str">
        <f t="shared" si="26"/>
        <v/>
      </c>
      <c r="BD103" s="70" t="str">
        <f t="shared" si="27"/>
        <v/>
      </c>
      <c r="BE103" s="48" t="s">
        <v>174</v>
      </c>
      <c r="BF103" s="48">
        <v>8</v>
      </c>
      <c r="BG103" s="48" t="s">
        <v>140</v>
      </c>
      <c r="BH103" s="48" t="str">
        <f t="shared" si="38"/>
        <v>74-788Edelstahl</v>
      </c>
      <c r="BI103" s="48" t="s">
        <v>268</v>
      </c>
      <c r="BK103" s="70" t="e">
        <f>IF(AND(#REF!="ja",M103=9,E103="PegaSys Office eVAYO"),CONCATENATE(L103,#REF!,M103,F103),IF(AND(#REF!="ja",M103=9,E103="PegaSys Office"),CONCATENATE(L103,#REF!,M103,F103),""))</f>
        <v>#REF!</v>
      </c>
      <c r="CB103" s="312"/>
      <c r="CC103" s="312"/>
      <c r="CD103" s="312"/>
      <c r="CE103" s="312" t="str">
        <f>IF(E103="PegaSys 2.1",Datenquelle_Peg2.1!$A$2,"")</f>
        <v/>
      </c>
      <c r="CF103" s="312" t="str">
        <f t="shared" si="31"/>
        <v/>
      </c>
      <c r="CG103" s="312" t="str">
        <f t="shared" si="32"/>
        <v/>
      </c>
      <c r="CH103" s="312" t="str">
        <f>IF(OR(S103="Rosetten",S103="Ovalrosetten"),Datenquelle_Peg2.1!$E$2,IF(OR(S103="Langschild",S103="Langschild schmal"),Datenquelle_Peg2.1!$E$3,IF(S103="Kurzschild",Datenquelle_Peg2.1!$E$4,IF(S103="Scandinavian Oval",Datenquelle_Peg2.1!$E$6,""))))</f>
        <v/>
      </c>
      <c r="CI103" s="312" t="str">
        <f>IF(T103=182,Datenquelle_Peg2.1!$G$2,IF(T103=192,Datenquelle_Peg2.1!$G$3,IF(T103=282,Datenquelle_Peg2.1!$G$4,IF(T103=292,Datenquelle_Peg2.1!$G$5,IF(T103=1182,Datenquelle_Peg2.1!$G$6,"")))))</f>
        <v/>
      </c>
      <c r="CJ103" s="312" t="str">
        <f>IF(G103="links",Datenquelle_Peg2.1!$I$2,IF(G103="rechts",Datenquelle_Peg2.1!$I$3,""))</f>
        <v/>
      </c>
      <c r="CK103" s="312" t="str">
        <f>IF(M103=7,Datenquelle_Peg2.1!$K$2,IF(M103=8,Datenquelle_Peg2.1!$K$3,IF(M103=8.5,Datenquelle_Peg2.1!$K$4,IF(M103=9,Datenquelle_Peg2.1!$K$5,IF(M103="F9 (FS)",Datenquelle_Peg2.1!$K$6,IF(M103=10,Datenquelle_Peg2.1!$K$7,""))))))</f>
        <v/>
      </c>
      <c r="CL103" s="312" t="str">
        <f>IF(L103="37-46 mm",Datenquelle_Peg2.1!$M$2,IF(L103="47-56 mm",Datenquelle_Peg2.1!$M$3,IF(L103="57-66 mm",Datenquelle_Peg2.1!$M$4,IF(L103="67-76 mm",Datenquelle_Peg2.1!$M$5,IF(L103="77-86 mm",Datenquelle_Peg2.1!$M$6,IF(L103="87-96 mm",Datenquelle_Peg2.1!$M$7,IF(L103="97-106 mm",Datenquelle_Peg2.1!$M$8,IF(L103="107-116 mm",Datenquelle_Peg2.1!$M$9,IF(L103="117-126 mm",Datenquelle_Peg2.1!$M$10,IF(L103="127-136 mm",Datenquelle_Peg2.1!$M$11,IF(L103="137-146 mm",Datenquelle_Peg2.1!$M$12,IF(L103="147-156 mm",Datenquelle_Peg2.1!$M$13,IF(L103="156-160 mm",Datenquelle_Peg2.1!$M$14,"")))))))))))))</f>
        <v/>
      </c>
      <c r="CM103" s="312" t="str">
        <f>IF(N103="Profilzyl. PZ",Datenquelle_Peg2.1!$O$3,IF(N103="Blind",Datenquelle_Peg2.1!$O$2,IF(N103="Zylinderabdeckung",Datenquelle_Peg2.1!$O$4,IF(N103="Scandinavian Oval",Datenquelle_Peg2.1!$O$5,""))))</f>
        <v/>
      </c>
      <c r="CN103" s="312" t="str">
        <f>IF(P103="PZ 70",Datenquelle_Peg2.1!$Q$3,IF(P103="PZ 72",Datenquelle_Peg2.1!$Q$4,IF(P103="PZ 78",Datenquelle_Peg2.1!$Q$5,IF(P103="PZ 85",Datenquelle_Peg2.1!$Q$6,IF(P103="PZ 88",Datenquelle_Peg2.1!$Q$7,IF(P103="PZ 92",Datenquelle_Peg2.1!$Q$8,IF(P103="00",Datenquelle_Peg2.1!$Q$2,IF(P103="SO 105",Datenquelle_Peg2.1!$Q$9,""))))))))</f>
        <v/>
      </c>
      <c r="CO103" s="312" t="str">
        <f>IF(O103="Profilzyl. PZ",Datenquelle_Peg2.1!$S$3,IF(O103="Blind",Datenquelle_Peg2.1!$S$2,IF(O103="Scandinavian Oval",Datenquelle_Peg2.1!$S$4,"")))</f>
        <v/>
      </c>
      <c r="CP103" s="312" t="str">
        <f t="shared" si="37"/>
        <v/>
      </c>
      <c r="CQ103" s="312" t="str">
        <f>IF(AND(Q103="außen",R103="einrastend"),Datenquelle_Peg2.1!$W$3,IF(AND(Q103="außen",R103="verschraubt"),Datenquelle_Peg2.1!$W$2,""))</f>
        <v/>
      </c>
      <c r="CR103" s="312" t="str">
        <f t="shared" si="33"/>
        <v/>
      </c>
      <c r="CS103" s="312" t="str">
        <f t="shared" si="34"/>
        <v/>
      </c>
      <c r="CT103" s="312" t="str">
        <f t="shared" si="35"/>
        <v/>
      </c>
      <c r="CU103" s="312"/>
      <c r="CV103" s="312"/>
      <c r="CW103" s="312"/>
      <c r="CX103" s="312"/>
      <c r="CY103" s="312"/>
      <c r="CZ103" s="312"/>
      <c r="DA103" s="312"/>
      <c r="DB103" s="312"/>
      <c r="DC103" s="312"/>
      <c r="DD103" s="312"/>
      <c r="DE103" s="312"/>
      <c r="DF103" s="312"/>
      <c r="DG103" s="312"/>
      <c r="DH103" s="312"/>
      <c r="DI103" s="312"/>
      <c r="DJ103" s="312"/>
      <c r="DK103" s="312"/>
      <c r="DL103" s="312"/>
      <c r="DM103" s="312"/>
      <c r="DN103" s="312"/>
      <c r="DO103" s="312"/>
      <c r="DP103" s="312"/>
      <c r="DQ103" s="312"/>
      <c r="DR103" s="312"/>
      <c r="DS103" s="312"/>
      <c r="DT103" s="312"/>
      <c r="DU103" s="312"/>
      <c r="DV103" s="312"/>
      <c r="DW103" s="312"/>
      <c r="DX103" s="312"/>
      <c r="DY103" s="312"/>
      <c r="DZ103" s="312"/>
      <c r="EA103" s="312"/>
      <c r="EB103" s="312"/>
      <c r="EC103" s="312"/>
      <c r="ED103" s="312"/>
      <c r="EE103" s="312"/>
      <c r="EF103" s="312"/>
      <c r="EG103" s="312"/>
      <c r="EH103" s="312"/>
      <c r="EI103" s="312"/>
      <c r="EJ103" s="312"/>
      <c r="EK103" s="312"/>
      <c r="EL103" s="312"/>
      <c r="EM103" s="312"/>
      <c r="EN103" s="312"/>
      <c r="EO103" s="312"/>
      <c r="EP103" s="312"/>
      <c r="EQ103" s="312"/>
      <c r="ER103" s="312"/>
      <c r="ES103" s="312"/>
      <c r="ET103" s="312"/>
      <c r="EU103" s="312"/>
      <c r="EV103" s="312"/>
      <c r="EW103" s="312"/>
      <c r="EX103" s="312"/>
      <c r="EY103" s="312"/>
    </row>
    <row r="104" spans="1:155" s="48" customFormat="1" ht="30" customHeight="1" x14ac:dyDescent="0.2">
      <c r="A104" s="159" t="str">
        <f t="shared" si="39"/>
        <v/>
      </c>
      <c r="B104" s="72"/>
      <c r="C104" s="72"/>
      <c r="D104" s="73"/>
      <c r="E104" s="339"/>
      <c r="F104" s="340"/>
      <c r="G104" s="343"/>
      <c r="H104" s="343"/>
      <c r="I104" s="344"/>
      <c r="J104" s="345"/>
      <c r="K104" s="346"/>
      <c r="L104" s="229"/>
      <c r="M104" s="228"/>
      <c r="N104" s="65"/>
      <c r="O104" s="65"/>
      <c r="P104" s="67"/>
      <c r="Q104" s="62"/>
      <c r="R104" s="68"/>
      <c r="S104" s="63"/>
      <c r="T104" s="63"/>
      <c r="U104" s="337"/>
      <c r="V104" s="63"/>
      <c r="W104" s="123"/>
      <c r="X104" s="69"/>
      <c r="Y104" s="81"/>
      <c r="Z104" s="152"/>
      <c r="AA104" s="146"/>
      <c r="AB104" s="153"/>
      <c r="AC104" s="154"/>
      <c r="AD104" s="152"/>
      <c r="AE104" s="152"/>
      <c r="AF104" s="155"/>
      <c r="AG104" s="156"/>
      <c r="AH104" s="155"/>
      <c r="AI104" s="317" t="str">
        <f t="shared" si="28"/>
        <v/>
      </c>
      <c r="AJ104" s="317" t="str">
        <f t="shared" si="29"/>
        <v/>
      </c>
      <c r="AK104" s="328" t="e">
        <f>IF(AR104=".OS",VLOOKUP($AT104,'Pull-Downs_Zyl'!M:N,2,FALSE),VLOOKUP($AT104,'Pull-Downs_Zyl'!K:L,2,FALSE))</f>
        <v>#N/A</v>
      </c>
      <c r="AL104" s="318" t="str">
        <f t="shared" si="36"/>
        <v/>
      </c>
      <c r="AM104" s="158" t="e">
        <f>VLOOKUP($AT104,'Pull-Downs_Zyl'!$K$5:$O$525,3,FALSE)</f>
        <v>#N/A</v>
      </c>
      <c r="AN104" s="151" t="str">
        <f t="shared" si="22"/>
        <v/>
      </c>
      <c r="AO104" s="151" t="str">
        <f t="shared" si="23"/>
        <v/>
      </c>
      <c r="AP104" s="151" t="str">
        <f t="shared" si="24"/>
        <v/>
      </c>
      <c r="AQ104" s="151" t="str">
        <f t="shared" si="25"/>
        <v/>
      </c>
      <c r="AR104" s="207" t="str">
        <f t="shared" si="30"/>
        <v/>
      </c>
      <c r="AS104" s="157" t="s">
        <v>95</v>
      </c>
      <c r="AT104" s="158" t="str">
        <f>IF(V104="Zubehör/Ersatzteile",VLOOKUP(W104,'Pull-Downs_Zyl'!$K$518:$O$525,3,FALSE),CONCATENATE(AN104,AO104,AP104,AQ104,AR104))</f>
        <v/>
      </c>
      <c r="AW104" s="70" t="str">
        <f t="shared" si="26"/>
        <v/>
      </c>
      <c r="BD104" s="70" t="str">
        <f t="shared" si="27"/>
        <v/>
      </c>
      <c r="BE104" s="48" t="s">
        <v>174</v>
      </c>
      <c r="BF104" s="48">
        <v>8.5</v>
      </c>
      <c r="BG104" s="48" t="s">
        <v>140</v>
      </c>
      <c r="BH104" s="48" t="str">
        <f t="shared" si="38"/>
        <v>74-788,5Edelstahl</v>
      </c>
      <c r="BI104" s="48" t="s">
        <v>269</v>
      </c>
      <c r="BK104" s="70" t="e">
        <f>IF(AND(#REF!="ja",M104=9,E104="PegaSys Office eVAYO"),CONCATENATE(L104,#REF!,M104,F104),IF(AND(#REF!="ja",M104=9,E104="PegaSys Office"),CONCATENATE(L104,#REF!,M104,F104),""))</f>
        <v>#REF!</v>
      </c>
      <c r="CB104" s="312"/>
      <c r="CC104" s="312"/>
      <c r="CD104" s="312"/>
      <c r="CE104" s="312" t="str">
        <f>IF(E104="PegaSys 2.1",Datenquelle_Peg2.1!$A$2,"")</f>
        <v/>
      </c>
      <c r="CF104" s="312" t="str">
        <f t="shared" si="31"/>
        <v/>
      </c>
      <c r="CG104" s="312" t="str">
        <f t="shared" si="32"/>
        <v/>
      </c>
      <c r="CH104" s="312" t="str">
        <f>IF(OR(S104="Rosetten",S104="Ovalrosetten"),Datenquelle_Peg2.1!$E$2,IF(OR(S104="Langschild",S104="Langschild schmal"),Datenquelle_Peg2.1!$E$3,IF(S104="Kurzschild",Datenquelle_Peg2.1!$E$4,IF(S104="Scandinavian Oval",Datenquelle_Peg2.1!$E$6,""))))</f>
        <v/>
      </c>
      <c r="CI104" s="312" t="str">
        <f>IF(T104=182,Datenquelle_Peg2.1!$G$2,IF(T104=192,Datenquelle_Peg2.1!$G$3,IF(T104=282,Datenquelle_Peg2.1!$G$4,IF(T104=292,Datenquelle_Peg2.1!$G$5,IF(T104=1182,Datenquelle_Peg2.1!$G$6,"")))))</f>
        <v/>
      </c>
      <c r="CJ104" s="312" t="str">
        <f>IF(G104="links",Datenquelle_Peg2.1!$I$2,IF(G104="rechts",Datenquelle_Peg2.1!$I$3,""))</f>
        <v/>
      </c>
      <c r="CK104" s="312" t="str">
        <f>IF(M104=7,Datenquelle_Peg2.1!$K$2,IF(M104=8,Datenquelle_Peg2.1!$K$3,IF(M104=8.5,Datenquelle_Peg2.1!$K$4,IF(M104=9,Datenquelle_Peg2.1!$K$5,IF(M104="F9 (FS)",Datenquelle_Peg2.1!$K$6,IF(M104=10,Datenquelle_Peg2.1!$K$7,""))))))</f>
        <v/>
      </c>
      <c r="CL104" s="312" t="str">
        <f>IF(L104="37-46 mm",Datenquelle_Peg2.1!$M$2,IF(L104="47-56 mm",Datenquelle_Peg2.1!$M$3,IF(L104="57-66 mm",Datenquelle_Peg2.1!$M$4,IF(L104="67-76 mm",Datenquelle_Peg2.1!$M$5,IF(L104="77-86 mm",Datenquelle_Peg2.1!$M$6,IF(L104="87-96 mm",Datenquelle_Peg2.1!$M$7,IF(L104="97-106 mm",Datenquelle_Peg2.1!$M$8,IF(L104="107-116 mm",Datenquelle_Peg2.1!$M$9,IF(L104="117-126 mm",Datenquelle_Peg2.1!$M$10,IF(L104="127-136 mm",Datenquelle_Peg2.1!$M$11,IF(L104="137-146 mm",Datenquelle_Peg2.1!$M$12,IF(L104="147-156 mm",Datenquelle_Peg2.1!$M$13,IF(L104="156-160 mm",Datenquelle_Peg2.1!$M$14,"")))))))))))))</f>
        <v/>
      </c>
      <c r="CM104" s="312" t="str">
        <f>IF(N104="Profilzyl. PZ",Datenquelle_Peg2.1!$O$3,IF(N104="Blind",Datenquelle_Peg2.1!$O$2,IF(N104="Zylinderabdeckung",Datenquelle_Peg2.1!$O$4,IF(N104="Scandinavian Oval",Datenquelle_Peg2.1!$O$5,""))))</f>
        <v/>
      </c>
      <c r="CN104" s="312" t="str">
        <f>IF(P104="PZ 70",Datenquelle_Peg2.1!$Q$3,IF(P104="PZ 72",Datenquelle_Peg2.1!$Q$4,IF(P104="PZ 78",Datenquelle_Peg2.1!$Q$5,IF(P104="PZ 85",Datenquelle_Peg2.1!$Q$6,IF(P104="PZ 88",Datenquelle_Peg2.1!$Q$7,IF(P104="PZ 92",Datenquelle_Peg2.1!$Q$8,IF(P104="00",Datenquelle_Peg2.1!$Q$2,IF(P104="SO 105",Datenquelle_Peg2.1!$Q$9,""))))))))</f>
        <v/>
      </c>
      <c r="CO104" s="312" t="str">
        <f>IF(O104="Profilzyl. PZ",Datenquelle_Peg2.1!$S$3,IF(O104="Blind",Datenquelle_Peg2.1!$S$2,IF(O104="Scandinavian Oval",Datenquelle_Peg2.1!$S$4,"")))</f>
        <v/>
      </c>
      <c r="CP104" s="312" t="str">
        <f t="shared" si="37"/>
        <v/>
      </c>
      <c r="CQ104" s="312" t="str">
        <f>IF(AND(Q104="außen",R104="einrastend"),Datenquelle_Peg2.1!$W$3,IF(AND(Q104="außen",R104="verschraubt"),Datenquelle_Peg2.1!$W$2,""))</f>
        <v/>
      </c>
      <c r="CR104" s="312" t="str">
        <f t="shared" si="33"/>
        <v/>
      </c>
      <c r="CS104" s="312" t="str">
        <f t="shared" si="34"/>
        <v/>
      </c>
      <c r="CT104" s="312" t="str">
        <f t="shared" si="35"/>
        <v/>
      </c>
      <c r="CU104" s="312"/>
      <c r="CV104" s="312"/>
      <c r="CW104" s="312"/>
      <c r="CX104" s="312"/>
      <c r="CY104" s="312"/>
      <c r="CZ104" s="312"/>
      <c r="DA104" s="312"/>
      <c r="DB104" s="312"/>
      <c r="DC104" s="312"/>
      <c r="DD104" s="312"/>
      <c r="DE104" s="312"/>
      <c r="DF104" s="312"/>
      <c r="DG104" s="312"/>
      <c r="DH104" s="312"/>
      <c r="DI104" s="312"/>
      <c r="DJ104" s="312"/>
      <c r="DK104" s="312"/>
      <c r="DL104" s="312"/>
      <c r="DM104" s="312"/>
      <c r="DN104" s="312"/>
      <c r="DO104" s="312"/>
      <c r="DP104" s="312"/>
      <c r="DQ104" s="312"/>
      <c r="DR104" s="312"/>
      <c r="DS104" s="312"/>
      <c r="DT104" s="312"/>
      <c r="DU104" s="312"/>
      <c r="DV104" s="312"/>
      <c r="DW104" s="312"/>
      <c r="DX104" s="312"/>
      <c r="DY104" s="312"/>
      <c r="DZ104" s="312"/>
      <c r="EA104" s="312"/>
      <c r="EB104" s="312"/>
      <c r="EC104" s="312"/>
      <c r="ED104" s="312"/>
      <c r="EE104" s="312"/>
      <c r="EF104" s="312"/>
      <c r="EG104" s="312"/>
      <c r="EH104" s="312"/>
      <c r="EI104" s="312"/>
      <c r="EJ104" s="312"/>
      <c r="EK104" s="312"/>
      <c r="EL104" s="312"/>
      <c r="EM104" s="312"/>
      <c r="EN104" s="312"/>
      <c r="EO104" s="312"/>
      <c r="EP104" s="312"/>
      <c r="EQ104" s="312"/>
      <c r="ER104" s="312"/>
      <c r="ES104" s="312"/>
      <c r="ET104" s="312"/>
      <c r="EU104" s="312"/>
      <c r="EV104" s="312"/>
      <c r="EW104" s="312"/>
      <c r="EX104" s="312"/>
      <c r="EY104" s="312"/>
    </row>
    <row r="105" spans="1:155" s="48" customFormat="1" ht="30" customHeight="1" x14ac:dyDescent="0.2">
      <c r="A105" s="159" t="str">
        <f t="shared" si="39"/>
        <v/>
      </c>
      <c r="B105" s="72"/>
      <c r="C105" s="72"/>
      <c r="D105" s="73"/>
      <c r="E105" s="339"/>
      <c r="F105" s="340"/>
      <c r="G105" s="343"/>
      <c r="H105" s="343"/>
      <c r="I105" s="344"/>
      <c r="J105" s="345"/>
      <c r="K105" s="346"/>
      <c r="L105" s="229"/>
      <c r="M105" s="228"/>
      <c r="N105" s="65"/>
      <c r="O105" s="65"/>
      <c r="P105" s="67"/>
      <c r="Q105" s="62"/>
      <c r="R105" s="68"/>
      <c r="S105" s="63"/>
      <c r="T105" s="63"/>
      <c r="U105" s="337"/>
      <c r="V105" s="63"/>
      <c r="W105" s="123"/>
      <c r="X105" s="69"/>
      <c r="Y105" s="81"/>
      <c r="Z105" s="152"/>
      <c r="AA105" s="146"/>
      <c r="AB105" s="153"/>
      <c r="AC105" s="154"/>
      <c r="AD105" s="152"/>
      <c r="AE105" s="152"/>
      <c r="AF105" s="155"/>
      <c r="AG105" s="156"/>
      <c r="AH105" s="155"/>
      <c r="AI105" s="317" t="str">
        <f t="shared" si="28"/>
        <v/>
      </c>
      <c r="AJ105" s="317" t="str">
        <f t="shared" si="29"/>
        <v/>
      </c>
      <c r="AK105" s="328" t="e">
        <f>IF(AR105=".OS",VLOOKUP($AT105,'Pull-Downs_Zyl'!M:N,2,FALSE),VLOOKUP($AT105,'Pull-Downs_Zyl'!K:L,2,FALSE))</f>
        <v>#N/A</v>
      </c>
      <c r="AL105" s="318" t="str">
        <f t="shared" si="36"/>
        <v/>
      </c>
      <c r="AM105" s="158" t="e">
        <f>VLOOKUP($AT105,'Pull-Downs_Zyl'!$K$5:$O$525,3,FALSE)</f>
        <v>#N/A</v>
      </c>
      <c r="AN105" s="151" t="str">
        <f t="shared" si="22"/>
        <v/>
      </c>
      <c r="AO105" s="151" t="str">
        <f t="shared" si="23"/>
        <v/>
      </c>
      <c r="AP105" s="151" t="str">
        <f t="shared" si="24"/>
        <v/>
      </c>
      <c r="AQ105" s="151" t="str">
        <f t="shared" si="25"/>
        <v/>
      </c>
      <c r="AR105" s="207" t="str">
        <f t="shared" si="30"/>
        <v/>
      </c>
      <c r="AS105" s="157" t="s">
        <v>95</v>
      </c>
      <c r="AT105" s="158" t="str">
        <f>IF(V105="Zubehör/Ersatzteile",VLOOKUP(W105,'Pull-Downs_Zyl'!$K$518:$O$525,3,FALSE),CONCATENATE(AN105,AO105,AP105,AQ105,AR105))</f>
        <v/>
      </c>
      <c r="AW105" s="70" t="str">
        <f t="shared" si="26"/>
        <v/>
      </c>
      <c r="BD105" s="70" t="str">
        <f t="shared" si="27"/>
        <v/>
      </c>
      <c r="BE105" s="48" t="s">
        <v>174</v>
      </c>
      <c r="BF105" s="48">
        <v>9</v>
      </c>
      <c r="BG105" s="48" t="s">
        <v>140</v>
      </c>
      <c r="BH105" s="48" t="str">
        <f t="shared" si="38"/>
        <v>74-789Edelstahl</v>
      </c>
      <c r="BI105" s="48" t="s">
        <v>270</v>
      </c>
      <c r="BK105" s="70" t="e">
        <f>IF(AND(#REF!="ja",M105=9,E105="PegaSys Office eVAYO"),CONCATENATE(L105,#REF!,M105,F105),IF(AND(#REF!="ja",M105=9,E105="PegaSys Office"),CONCATENATE(L105,#REF!,M105,F105),""))</f>
        <v>#REF!</v>
      </c>
      <c r="CB105" s="312"/>
      <c r="CC105" s="312"/>
      <c r="CD105" s="312"/>
      <c r="CE105" s="312" t="str">
        <f>IF(E105="PegaSys 2.1",Datenquelle_Peg2.1!$A$2,"")</f>
        <v/>
      </c>
      <c r="CF105" s="312" t="str">
        <f t="shared" si="31"/>
        <v/>
      </c>
      <c r="CG105" s="312" t="str">
        <f t="shared" si="32"/>
        <v/>
      </c>
      <c r="CH105" s="312" t="str">
        <f>IF(OR(S105="Rosetten",S105="Ovalrosetten"),Datenquelle_Peg2.1!$E$2,IF(OR(S105="Langschild",S105="Langschild schmal"),Datenquelle_Peg2.1!$E$3,IF(S105="Kurzschild",Datenquelle_Peg2.1!$E$4,IF(S105="Scandinavian Oval",Datenquelle_Peg2.1!$E$6,""))))</f>
        <v/>
      </c>
      <c r="CI105" s="312" t="str">
        <f>IF(T105=182,Datenquelle_Peg2.1!$G$2,IF(T105=192,Datenquelle_Peg2.1!$G$3,IF(T105=282,Datenquelle_Peg2.1!$G$4,IF(T105=292,Datenquelle_Peg2.1!$G$5,IF(T105=1182,Datenquelle_Peg2.1!$G$6,"")))))</f>
        <v/>
      </c>
      <c r="CJ105" s="312" t="str">
        <f>IF(G105="links",Datenquelle_Peg2.1!$I$2,IF(G105="rechts",Datenquelle_Peg2.1!$I$3,""))</f>
        <v/>
      </c>
      <c r="CK105" s="312" t="str">
        <f>IF(M105=7,Datenquelle_Peg2.1!$K$2,IF(M105=8,Datenquelle_Peg2.1!$K$3,IF(M105=8.5,Datenquelle_Peg2.1!$K$4,IF(M105=9,Datenquelle_Peg2.1!$K$5,IF(M105="F9 (FS)",Datenquelle_Peg2.1!$K$6,IF(M105=10,Datenquelle_Peg2.1!$K$7,""))))))</f>
        <v/>
      </c>
      <c r="CL105" s="312" t="str">
        <f>IF(L105="37-46 mm",Datenquelle_Peg2.1!$M$2,IF(L105="47-56 mm",Datenquelle_Peg2.1!$M$3,IF(L105="57-66 mm",Datenquelle_Peg2.1!$M$4,IF(L105="67-76 mm",Datenquelle_Peg2.1!$M$5,IF(L105="77-86 mm",Datenquelle_Peg2.1!$M$6,IF(L105="87-96 mm",Datenquelle_Peg2.1!$M$7,IF(L105="97-106 mm",Datenquelle_Peg2.1!$M$8,IF(L105="107-116 mm",Datenquelle_Peg2.1!$M$9,IF(L105="117-126 mm",Datenquelle_Peg2.1!$M$10,IF(L105="127-136 mm",Datenquelle_Peg2.1!$M$11,IF(L105="137-146 mm",Datenquelle_Peg2.1!$M$12,IF(L105="147-156 mm",Datenquelle_Peg2.1!$M$13,IF(L105="156-160 mm",Datenquelle_Peg2.1!$M$14,"")))))))))))))</f>
        <v/>
      </c>
      <c r="CM105" s="312" t="str">
        <f>IF(N105="Profilzyl. PZ",Datenquelle_Peg2.1!$O$3,IF(N105="Blind",Datenquelle_Peg2.1!$O$2,IF(N105="Zylinderabdeckung",Datenquelle_Peg2.1!$O$4,IF(N105="Scandinavian Oval",Datenquelle_Peg2.1!$O$5,""))))</f>
        <v/>
      </c>
      <c r="CN105" s="312" t="str">
        <f>IF(P105="PZ 70",Datenquelle_Peg2.1!$Q$3,IF(P105="PZ 72",Datenquelle_Peg2.1!$Q$4,IF(P105="PZ 78",Datenquelle_Peg2.1!$Q$5,IF(P105="PZ 85",Datenquelle_Peg2.1!$Q$6,IF(P105="PZ 88",Datenquelle_Peg2.1!$Q$7,IF(P105="PZ 92",Datenquelle_Peg2.1!$Q$8,IF(P105="00",Datenquelle_Peg2.1!$Q$2,IF(P105="SO 105",Datenquelle_Peg2.1!$Q$9,""))))))))</f>
        <v/>
      </c>
      <c r="CO105" s="312" t="str">
        <f>IF(O105="Profilzyl. PZ",Datenquelle_Peg2.1!$S$3,IF(O105="Blind",Datenquelle_Peg2.1!$S$2,IF(O105="Scandinavian Oval",Datenquelle_Peg2.1!$S$4,"")))</f>
        <v/>
      </c>
      <c r="CP105" s="312" t="str">
        <f t="shared" si="37"/>
        <v/>
      </c>
      <c r="CQ105" s="312" t="str">
        <f>IF(AND(Q105="außen",R105="einrastend"),Datenquelle_Peg2.1!$W$3,IF(AND(Q105="außen",R105="verschraubt"),Datenquelle_Peg2.1!$W$2,""))</f>
        <v/>
      </c>
      <c r="CR105" s="312" t="str">
        <f t="shared" si="33"/>
        <v/>
      </c>
      <c r="CS105" s="312" t="str">
        <f t="shared" si="34"/>
        <v/>
      </c>
      <c r="CT105" s="312" t="str">
        <f t="shared" si="35"/>
        <v/>
      </c>
      <c r="CU105" s="312"/>
      <c r="CV105" s="312"/>
      <c r="CW105" s="312"/>
      <c r="CX105" s="312"/>
      <c r="CY105" s="312"/>
      <c r="CZ105" s="312"/>
      <c r="DA105" s="312"/>
      <c r="DB105" s="312"/>
      <c r="DC105" s="312"/>
      <c r="DD105" s="312"/>
      <c r="DE105" s="312"/>
      <c r="DF105" s="312"/>
      <c r="DG105" s="312"/>
      <c r="DH105" s="312"/>
      <c r="DI105" s="312"/>
      <c r="DJ105" s="312"/>
      <c r="DK105" s="312"/>
      <c r="DL105" s="312"/>
      <c r="DM105" s="312"/>
      <c r="DN105" s="312"/>
      <c r="DO105" s="312"/>
      <c r="DP105" s="312"/>
      <c r="DQ105" s="312"/>
      <c r="DR105" s="312"/>
      <c r="DS105" s="312"/>
      <c r="DT105" s="312"/>
      <c r="DU105" s="312"/>
      <c r="DV105" s="312"/>
      <c r="DW105" s="312"/>
      <c r="DX105" s="312"/>
      <c r="DY105" s="312"/>
      <c r="DZ105" s="312"/>
      <c r="EA105" s="312"/>
      <c r="EB105" s="312"/>
      <c r="EC105" s="312"/>
      <c r="ED105" s="312"/>
      <c r="EE105" s="312"/>
      <c r="EF105" s="312"/>
      <c r="EG105" s="312"/>
      <c r="EH105" s="312"/>
      <c r="EI105" s="312"/>
      <c r="EJ105" s="312"/>
      <c r="EK105" s="312"/>
      <c r="EL105" s="312"/>
      <c r="EM105" s="312"/>
      <c r="EN105" s="312"/>
      <c r="EO105" s="312"/>
      <c r="EP105" s="312"/>
      <c r="EQ105" s="312"/>
      <c r="ER105" s="312"/>
      <c r="ES105" s="312"/>
      <c r="ET105" s="312"/>
      <c r="EU105" s="312"/>
      <c r="EV105" s="312"/>
      <c r="EW105" s="312"/>
      <c r="EX105" s="312"/>
      <c r="EY105" s="312"/>
    </row>
    <row r="106" spans="1:155" s="48" customFormat="1" ht="30" customHeight="1" x14ac:dyDescent="0.2">
      <c r="A106" s="159" t="str">
        <f t="shared" si="39"/>
        <v/>
      </c>
      <c r="B106" s="72"/>
      <c r="C106" s="72"/>
      <c r="D106" s="73"/>
      <c r="E106" s="339"/>
      <c r="F106" s="340"/>
      <c r="G106" s="343"/>
      <c r="H106" s="343"/>
      <c r="I106" s="344"/>
      <c r="J106" s="345"/>
      <c r="K106" s="346"/>
      <c r="L106" s="229"/>
      <c r="M106" s="228"/>
      <c r="N106" s="65"/>
      <c r="O106" s="65"/>
      <c r="P106" s="67"/>
      <c r="Q106" s="62"/>
      <c r="R106" s="68"/>
      <c r="S106" s="63"/>
      <c r="T106" s="63"/>
      <c r="U106" s="337"/>
      <c r="V106" s="63"/>
      <c r="W106" s="123"/>
      <c r="X106" s="69"/>
      <c r="Y106" s="81"/>
      <c r="Z106" s="152"/>
      <c r="AA106" s="146"/>
      <c r="AB106" s="153"/>
      <c r="AC106" s="154"/>
      <c r="AD106" s="152"/>
      <c r="AE106" s="152"/>
      <c r="AF106" s="155"/>
      <c r="AG106" s="156"/>
      <c r="AH106" s="155"/>
      <c r="AI106" s="317" t="str">
        <f t="shared" si="28"/>
        <v/>
      </c>
      <c r="AJ106" s="317" t="str">
        <f t="shared" si="29"/>
        <v/>
      </c>
      <c r="AK106" s="328" t="e">
        <f>IF(AR106=".OS",VLOOKUP($AT106,'Pull-Downs_Zyl'!M:N,2,FALSE),VLOOKUP($AT106,'Pull-Downs_Zyl'!K:L,2,FALSE))</f>
        <v>#N/A</v>
      </c>
      <c r="AL106" s="318" t="str">
        <f t="shared" si="36"/>
        <v/>
      </c>
      <c r="AM106" s="158" t="e">
        <f>VLOOKUP($AT106,'Pull-Downs_Zyl'!$K$5:$O$525,3,FALSE)</f>
        <v>#N/A</v>
      </c>
      <c r="AN106" s="151" t="str">
        <f t="shared" si="22"/>
        <v/>
      </c>
      <c r="AO106" s="151" t="str">
        <f t="shared" si="23"/>
        <v/>
      </c>
      <c r="AP106" s="151" t="str">
        <f t="shared" si="24"/>
        <v/>
      </c>
      <c r="AQ106" s="151" t="str">
        <f t="shared" si="25"/>
        <v/>
      </c>
      <c r="AR106" s="207" t="str">
        <f t="shared" si="30"/>
        <v/>
      </c>
      <c r="AS106" s="157" t="s">
        <v>95</v>
      </c>
      <c r="AT106" s="158" t="str">
        <f>IF(V106="Zubehör/Ersatzteile",VLOOKUP(W106,'Pull-Downs_Zyl'!$K$518:$O$525,3,FALSE),CONCATENATE(AN106,AO106,AP106,AQ106,AR106))</f>
        <v/>
      </c>
      <c r="AW106" s="70" t="str">
        <f t="shared" si="26"/>
        <v/>
      </c>
      <c r="BD106" s="70" t="str">
        <f t="shared" si="27"/>
        <v/>
      </c>
      <c r="BE106" s="48" t="s">
        <v>174</v>
      </c>
      <c r="BF106" s="48">
        <v>10</v>
      </c>
      <c r="BG106" s="48" t="s">
        <v>140</v>
      </c>
      <c r="BH106" s="48" t="str">
        <f t="shared" si="38"/>
        <v>74-7810Edelstahl</v>
      </c>
      <c r="BI106" s="48" t="s">
        <v>271</v>
      </c>
      <c r="BK106" s="70" t="e">
        <f>IF(AND(#REF!="ja",M106=9,E106="PegaSys Office eVAYO"),CONCATENATE(L106,#REF!,M106,F106),IF(AND(#REF!="ja",M106=9,E106="PegaSys Office"),CONCATENATE(L106,#REF!,M106,F106),""))</f>
        <v>#REF!</v>
      </c>
      <c r="CB106" s="312"/>
      <c r="CC106" s="312"/>
      <c r="CD106" s="312"/>
      <c r="CE106" s="312" t="str">
        <f>IF(E106="PegaSys 2.1",Datenquelle_Peg2.1!$A$2,"")</f>
        <v/>
      </c>
      <c r="CF106" s="312" t="str">
        <f t="shared" si="31"/>
        <v/>
      </c>
      <c r="CG106" s="312" t="str">
        <f t="shared" si="32"/>
        <v/>
      </c>
      <c r="CH106" s="312" t="str">
        <f>IF(OR(S106="Rosetten",S106="Ovalrosetten"),Datenquelle_Peg2.1!$E$2,IF(OR(S106="Langschild",S106="Langschild schmal"),Datenquelle_Peg2.1!$E$3,IF(S106="Kurzschild",Datenquelle_Peg2.1!$E$4,IF(S106="Scandinavian Oval",Datenquelle_Peg2.1!$E$6,""))))</f>
        <v/>
      </c>
      <c r="CI106" s="312" t="str">
        <f>IF(T106=182,Datenquelle_Peg2.1!$G$2,IF(T106=192,Datenquelle_Peg2.1!$G$3,IF(T106=282,Datenquelle_Peg2.1!$G$4,IF(T106=292,Datenquelle_Peg2.1!$G$5,IF(T106=1182,Datenquelle_Peg2.1!$G$6,"")))))</f>
        <v/>
      </c>
      <c r="CJ106" s="312" t="str">
        <f>IF(G106="links",Datenquelle_Peg2.1!$I$2,IF(G106="rechts",Datenquelle_Peg2.1!$I$3,""))</f>
        <v/>
      </c>
      <c r="CK106" s="312" t="str">
        <f>IF(M106=7,Datenquelle_Peg2.1!$K$2,IF(M106=8,Datenquelle_Peg2.1!$K$3,IF(M106=8.5,Datenquelle_Peg2.1!$K$4,IF(M106=9,Datenquelle_Peg2.1!$K$5,IF(M106="F9 (FS)",Datenquelle_Peg2.1!$K$6,IF(M106=10,Datenquelle_Peg2.1!$K$7,""))))))</f>
        <v/>
      </c>
      <c r="CL106" s="312" t="str">
        <f>IF(L106="37-46 mm",Datenquelle_Peg2.1!$M$2,IF(L106="47-56 mm",Datenquelle_Peg2.1!$M$3,IF(L106="57-66 mm",Datenquelle_Peg2.1!$M$4,IF(L106="67-76 mm",Datenquelle_Peg2.1!$M$5,IF(L106="77-86 mm",Datenquelle_Peg2.1!$M$6,IF(L106="87-96 mm",Datenquelle_Peg2.1!$M$7,IF(L106="97-106 mm",Datenquelle_Peg2.1!$M$8,IF(L106="107-116 mm",Datenquelle_Peg2.1!$M$9,IF(L106="117-126 mm",Datenquelle_Peg2.1!$M$10,IF(L106="127-136 mm",Datenquelle_Peg2.1!$M$11,IF(L106="137-146 mm",Datenquelle_Peg2.1!$M$12,IF(L106="147-156 mm",Datenquelle_Peg2.1!$M$13,IF(L106="156-160 mm",Datenquelle_Peg2.1!$M$14,"")))))))))))))</f>
        <v/>
      </c>
      <c r="CM106" s="312" t="str">
        <f>IF(N106="Profilzyl. PZ",Datenquelle_Peg2.1!$O$3,IF(N106="Blind",Datenquelle_Peg2.1!$O$2,IF(N106="Zylinderabdeckung",Datenquelle_Peg2.1!$O$4,IF(N106="Scandinavian Oval",Datenquelle_Peg2.1!$O$5,""))))</f>
        <v/>
      </c>
      <c r="CN106" s="312" t="str">
        <f>IF(P106="PZ 70",Datenquelle_Peg2.1!$Q$3,IF(P106="PZ 72",Datenquelle_Peg2.1!$Q$4,IF(P106="PZ 78",Datenquelle_Peg2.1!$Q$5,IF(P106="PZ 85",Datenquelle_Peg2.1!$Q$6,IF(P106="PZ 88",Datenquelle_Peg2.1!$Q$7,IF(P106="PZ 92",Datenquelle_Peg2.1!$Q$8,IF(P106="00",Datenquelle_Peg2.1!$Q$2,IF(P106="SO 105",Datenquelle_Peg2.1!$Q$9,""))))))))</f>
        <v/>
      </c>
      <c r="CO106" s="312" t="str">
        <f>IF(O106="Profilzyl. PZ",Datenquelle_Peg2.1!$S$3,IF(O106="Blind",Datenquelle_Peg2.1!$S$2,IF(O106="Scandinavian Oval",Datenquelle_Peg2.1!$S$4,"")))</f>
        <v/>
      </c>
      <c r="CP106" s="312" t="str">
        <f t="shared" si="37"/>
        <v/>
      </c>
      <c r="CQ106" s="312" t="str">
        <f>IF(AND(Q106="außen",R106="einrastend"),Datenquelle_Peg2.1!$W$3,IF(AND(Q106="außen",R106="verschraubt"),Datenquelle_Peg2.1!$W$2,""))</f>
        <v/>
      </c>
      <c r="CR106" s="312" t="str">
        <f t="shared" si="33"/>
        <v/>
      </c>
      <c r="CS106" s="312" t="str">
        <f t="shared" si="34"/>
        <v/>
      </c>
      <c r="CT106" s="312" t="str">
        <f t="shared" si="35"/>
        <v/>
      </c>
      <c r="CU106" s="312"/>
      <c r="CV106" s="312"/>
      <c r="CW106" s="312"/>
      <c r="CX106" s="312"/>
      <c r="CY106" s="312"/>
      <c r="CZ106" s="312"/>
      <c r="DA106" s="312"/>
      <c r="DB106" s="312"/>
      <c r="DC106" s="312"/>
      <c r="DD106" s="312"/>
      <c r="DE106" s="312"/>
      <c r="DF106" s="312"/>
      <c r="DG106" s="312"/>
      <c r="DH106" s="312"/>
      <c r="DI106" s="312"/>
      <c r="DJ106" s="312"/>
      <c r="DK106" s="312"/>
      <c r="DL106" s="312"/>
      <c r="DM106" s="312"/>
      <c r="DN106" s="312"/>
      <c r="DO106" s="312"/>
      <c r="DP106" s="312"/>
      <c r="DQ106" s="312"/>
      <c r="DR106" s="312"/>
      <c r="DS106" s="312"/>
      <c r="DT106" s="312"/>
      <c r="DU106" s="312"/>
      <c r="DV106" s="312"/>
      <c r="DW106" s="312"/>
      <c r="DX106" s="312"/>
      <c r="DY106" s="312"/>
      <c r="DZ106" s="312"/>
      <c r="EA106" s="312"/>
      <c r="EB106" s="312"/>
      <c r="EC106" s="312"/>
      <c r="ED106" s="312"/>
      <c r="EE106" s="312"/>
      <c r="EF106" s="312"/>
      <c r="EG106" s="312"/>
      <c r="EH106" s="312"/>
      <c r="EI106" s="312"/>
      <c r="EJ106" s="312"/>
      <c r="EK106" s="312"/>
      <c r="EL106" s="312"/>
      <c r="EM106" s="312"/>
      <c r="EN106" s="312"/>
      <c r="EO106" s="312"/>
      <c r="EP106" s="312"/>
      <c r="EQ106" s="312"/>
      <c r="ER106" s="312"/>
      <c r="ES106" s="312"/>
      <c r="ET106" s="312"/>
      <c r="EU106" s="312"/>
      <c r="EV106" s="312"/>
      <c r="EW106" s="312"/>
      <c r="EX106" s="312"/>
      <c r="EY106" s="312"/>
    </row>
    <row r="107" spans="1:155" s="48" customFormat="1" ht="30" customHeight="1" x14ac:dyDescent="0.2">
      <c r="A107" s="159" t="str">
        <f t="shared" si="39"/>
        <v/>
      </c>
      <c r="B107" s="72"/>
      <c r="C107" s="72"/>
      <c r="D107" s="73"/>
      <c r="E107" s="339"/>
      <c r="F107" s="340"/>
      <c r="G107" s="343"/>
      <c r="H107" s="343"/>
      <c r="I107" s="344"/>
      <c r="J107" s="345"/>
      <c r="K107" s="346"/>
      <c r="L107" s="229"/>
      <c r="M107" s="228"/>
      <c r="N107" s="65"/>
      <c r="O107" s="65"/>
      <c r="P107" s="67"/>
      <c r="Q107" s="62"/>
      <c r="R107" s="68"/>
      <c r="S107" s="63"/>
      <c r="T107" s="63"/>
      <c r="U107" s="337"/>
      <c r="V107" s="63"/>
      <c r="W107" s="123"/>
      <c r="X107" s="69"/>
      <c r="Y107" s="81"/>
      <c r="Z107" s="152"/>
      <c r="AA107" s="146"/>
      <c r="AB107" s="153"/>
      <c r="AC107" s="154"/>
      <c r="AD107" s="152"/>
      <c r="AE107" s="152"/>
      <c r="AF107" s="155"/>
      <c r="AG107" s="156"/>
      <c r="AH107" s="155"/>
      <c r="AI107" s="317" t="str">
        <f t="shared" si="28"/>
        <v/>
      </c>
      <c r="AJ107" s="317" t="str">
        <f t="shared" si="29"/>
        <v/>
      </c>
      <c r="AK107" s="328" t="e">
        <f>IF(AR107=".OS",VLOOKUP($AT107,'Pull-Downs_Zyl'!M:N,2,FALSE),VLOOKUP($AT107,'Pull-Downs_Zyl'!K:L,2,FALSE))</f>
        <v>#N/A</v>
      </c>
      <c r="AL107" s="318" t="str">
        <f t="shared" si="36"/>
        <v/>
      </c>
      <c r="AM107" s="158" t="e">
        <f>VLOOKUP($AT107,'Pull-Downs_Zyl'!$K$5:$O$525,3,FALSE)</f>
        <v>#N/A</v>
      </c>
      <c r="AN107" s="151" t="str">
        <f t="shared" si="22"/>
        <v/>
      </c>
      <c r="AO107" s="151" t="str">
        <f t="shared" si="23"/>
        <v/>
      </c>
      <c r="AP107" s="151" t="str">
        <f t="shared" si="24"/>
        <v/>
      </c>
      <c r="AQ107" s="151" t="str">
        <f t="shared" si="25"/>
        <v/>
      </c>
      <c r="AR107" s="207" t="str">
        <f t="shared" si="30"/>
        <v/>
      </c>
      <c r="AS107" s="157" t="s">
        <v>95</v>
      </c>
      <c r="AT107" s="158" t="str">
        <f>IF(V107="Zubehör/Ersatzteile",VLOOKUP(W107,'Pull-Downs_Zyl'!$K$518:$O$525,3,FALSE),CONCATENATE(AN107,AO107,AP107,AQ107,AR107))</f>
        <v/>
      </c>
      <c r="AW107" s="70" t="str">
        <f t="shared" si="26"/>
        <v/>
      </c>
      <c r="BD107" s="70" t="str">
        <f t="shared" si="27"/>
        <v/>
      </c>
      <c r="BE107" s="48" t="s">
        <v>179</v>
      </c>
      <c r="BF107" s="48">
        <v>7</v>
      </c>
      <c r="BG107" s="48" t="s">
        <v>140</v>
      </c>
      <c r="BH107" s="48" t="str">
        <f t="shared" si="38"/>
        <v>79-837Edelstahl</v>
      </c>
      <c r="BI107" s="48" t="s">
        <v>272</v>
      </c>
      <c r="BK107" s="70" t="e">
        <f>IF(AND(#REF!="ja",M107=9,E107="PegaSys Office eVAYO"),CONCATENATE(L107,#REF!,M107,F107),IF(AND(#REF!="ja",M107=9,E107="PegaSys Office"),CONCATENATE(L107,#REF!,M107,F107),""))</f>
        <v>#REF!</v>
      </c>
      <c r="CB107" s="312"/>
      <c r="CC107" s="312"/>
      <c r="CD107" s="312"/>
      <c r="CE107" s="312" t="str">
        <f>IF(E107="PegaSys 2.1",Datenquelle_Peg2.1!$A$2,"")</f>
        <v/>
      </c>
      <c r="CF107" s="312" t="str">
        <f t="shared" si="31"/>
        <v/>
      </c>
      <c r="CG107" s="312" t="str">
        <f t="shared" si="32"/>
        <v/>
      </c>
      <c r="CH107" s="312" t="str">
        <f>IF(OR(S107="Rosetten",S107="Ovalrosetten"),Datenquelle_Peg2.1!$E$2,IF(OR(S107="Langschild",S107="Langschild schmal"),Datenquelle_Peg2.1!$E$3,IF(S107="Kurzschild",Datenquelle_Peg2.1!$E$4,IF(S107="Scandinavian Oval",Datenquelle_Peg2.1!$E$6,""))))</f>
        <v/>
      </c>
      <c r="CI107" s="312" t="str">
        <f>IF(T107=182,Datenquelle_Peg2.1!$G$2,IF(T107=192,Datenquelle_Peg2.1!$G$3,IF(T107=282,Datenquelle_Peg2.1!$G$4,IF(T107=292,Datenquelle_Peg2.1!$G$5,IF(T107=1182,Datenquelle_Peg2.1!$G$6,"")))))</f>
        <v/>
      </c>
      <c r="CJ107" s="312" t="str">
        <f>IF(G107="links",Datenquelle_Peg2.1!$I$2,IF(G107="rechts",Datenquelle_Peg2.1!$I$3,""))</f>
        <v/>
      </c>
      <c r="CK107" s="312" t="str">
        <f>IF(M107=7,Datenquelle_Peg2.1!$K$2,IF(M107=8,Datenquelle_Peg2.1!$K$3,IF(M107=8.5,Datenquelle_Peg2.1!$K$4,IF(M107=9,Datenquelle_Peg2.1!$K$5,IF(M107="F9 (FS)",Datenquelle_Peg2.1!$K$6,IF(M107=10,Datenquelle_Peg2.1!$K$7,""))))))</f>
        <v/>
      </c>
      <c r="CL107" s="312" t="str">
        <f>IF(L107="37-46 mm",Datenquelle_Peg2.1!$M$2,IF(L107="47-56 mm",Datenquelle_Peg2.1!$M$3,IF(L107="57-66 mm",Datenquelle_Peg2.1!$M$4,IF(L107="67-76 mm",Datenquelle_Peg2.1!$M$5,IF(L107="77-86 mm",Datenquelle_Peg2.1!$M$6,IF(L107="87-96 mm",Datenquelle_Peg2.1!$M$7,IF(L107="97-106 mm",Datenquelle_Peg2.1!$M$8,IF(L107="107-116 mm",Datenquelle_Peg2.1!$M$9,IF(L107="117-126 mm",Datenquelle_Peg2.1!$M$10,IF(L107="127-136 mm",Datenquelle_Peg2.1!$M$11,IF(L107="137-146 mm",Datenquelle_Peg2.1!$M$12,IF(L107="147-156 mm",Datenquelle_Peg2.1!$M$13,IF(L107="156-160 mm",Datenquelle_Peg2.1!$M$14,"")))))))))))))</f>
        <v/>
      </c>
      <c r="CM107" s="312" t="str">
        <f>IF(N107="Profilzyl. PZ",Datenquelle_Peg2.1!$O$3,IF(N107="Blind",Datenquelle_Peg2.1!$O$2,IF(N107="Zylinderabdeckung",Datenquelle_Peg2.1!$O$4,IF(N107="Scandinavian Oval",Datenquelle_Peg2.1!$O$5,""))))</f>
        <v/>
      </c>
      <c r="CN107" s="312" t="str">
        <f>IF(P107="PZ 70",Datenquelle_Peg2.1!$Q$3,IF(P107="PZ 72",Datenquelle_Peg2.1!$Q$4,IF(P107="PZ 78",Datenquelle_Peg2.1!$Q$5,IF(P107="PZ 85",Datenquelle_Peg2.1!$Q$6,IF(P107="PZ 88",Datenquelle_Peg2.1!$Q$7,IF(P107="PZ 92",Datenquelle_Peg2.1!$Q$8,IF(P107="00",Datenquelle_Peg2.1!$Q$2,IF(P107="SO 105",Datenquelle_Peg2.1!$Q$9,""))))))))</f>
        <v/>
      </c>
      <c r="CO107" s="312" t="str">
        <f>IF(O107="Profilzyl. PZ",Datenquelle_Peg2.1!$S$3,IF(O107="Blind",Datenquelle_Peg2.1!$S$2,IF(O107="Scandinavian Oval",Datenquelle_Peg2.1!$S$4,"")))</f>
        <v/>
      </c>
      <c r="CP107" s="312" t="str">
        <f t="shared" si="37"/>
        <v/>
      </c>
      <c r="CQ107" s="312" t="str">
        <f>IF(AND(Q107="außen",R107="einrastend"),Datenquelle_Peg2.1!$W$3,IF(AND(Q107="außen",R107="verschraubt"),Datenquelle_Peg2.1!$W$2,""))</f>
        <v/>
      </c>
      <c r="CR107" s="312" t="str">
        <f t="shared" si="33"/>
        <v/>
      </c>
      <c r="CS107" s="312" t="str">
        <f t="shared" si="34"/>
        <v/>
      </c>
      <c r="CT107" s="312" t="str">
        <f t="shared" si="35"/>
        <v/>
      </c>
      <c r="CU107" s="312"/>
      <c r="CV107" s="312"/>
      <c r="CW107" s="312"/>
      <c r="CX107" s="312"/>
      <c r="CY107" s="312"/>
      <c r="CZ107" s="312"/>
      <c r="DA107" s="312"/>
      <c r="DB107" s="312"/>
      <c r="DC107" s="312"/>
      <c r="DD107" s="312"/>
      <c r="DE107" s="312"/>
      <c r="DF107" s="312"/>
      <c r="DG107" s="312"/>
      <c r="DH107" s="312"/>
      <c r="DI107" s="312"/>
      <c r="DJ107" s="312"/>
      <c r="DK107" s="312"/>
      <c r="DL107" s="312"/>
      <c r="DM107" s="312"/>
      <c r="DN107" s="312"/>
      <c r="DO107" s="312"/>
      <c r="DP107" s="312"/>
      <c r="DQ107" s="312"/>
      <c r="DR107" s="312"/>
      <c r="DS107" s="312"/>
      <c r="DT107" s="312"/>
      <c r="DU107" s="312"/>
      <c r="DV107" s="312"/>
      <c r="DW107" s="312"/>
      <c r="DX107" s="312"/>
      <c r="DY107" s="312"/>
      <c r="DZ107" s="312"/>
      <c r="EA107" s="312"/>
      <c r="EB107" s="312"/>
      <c r="EC107" s="312"/>
      <c r="ED107" s="312"/>
      <c r="EE107" s="312"/>
      <c r="EF107" s="312"/>
      <c r="EG107" s="312"/>
      <c r="EH107" s="312"/>
      <c r="EI107" s="312"/>
      <c r="EJ107" s="312"/>
      <c r="EK107" s="312"/>
      <c r="EL107" s="312"/>
      <c r="EM107" s="312"/>
      <c r="EN107" s="312"/>
      <c r="EO107" s="312"/>
      <c r="EP107" s="312"/>
      <c r="EQ107" s="312"/>
      <c r="ER107" s="312"/>
      <c r="ES107" s="312"/>
      <c r="ET107" s="312"/>
      <c r="EU107" s="312"/>
      <c r="EV107" s="312"/>
      <c r="EW107" s="312"/>
      <c r="EX107" s="312"/>
      <c r="EY107" s="312"/>
    </row>
    <row r="108" spans="1:155" s="48" customFormat="1" ht="30" customHeight="1" x14ac:dyDescent="0.2">
      <c r="A108" s="159" t="str">
        <f t="shared" si="39"/>
        <v/>
      </c>
      <c r="B108" s="72"/>
      <c r="C108" s="72"/>
      <c r="D108" s="73"/>
      <c r="E108" s="339"/>
      <c r="F108" s="340"/>
      <c r="G108" s="343"/>
      <c r="H108" s="343"/>
      <c r="I108" s="344"/>
      <c r="J108" s="345"/>
      <c r="K108" s="346"/>
      <c r="L108" s="229"/>
      <c r="M108" s="228"/>
      <c r="N108" s="65"/>
      <c r="O108" s="65"/>
      <c r="P108" s="67"/>
      <c r="Q108" s="62"/>
      <c r="R108" s="68"/>
      <c r="S108" s="63"/>
      <c r="T108" s="63"/>
      <c r="U108" s="337"/>
      <c r="V108" s="63"/>
      <c r="W108" s="123"/>
      <c r="X108" s="69"/>
      <c r="Y108" s="81"/>
      <c r="Z108" s="152"/>
      <c r="AA108" s="146"/>
      <c r="AB108" s="153"/>
      <c r="AC108" s="154"/>
      <c r="AD108" s="152"/>
      <c r="AE108" s="152"/>
      <c r="AF108" s="155"/>
      <c r="AG108" s="156"/>
      <c r="AH108" s="155"/>
      <c r="AI108" s="317" t="str">
        <f t="shared" si="28"/>
        <v/>
      </c>
      <c r="AJ108" s="317" t="str">
        <f t="shared" si="29"/>
        <v/>
      </c>
      <c r="AK108" s="328" t="e">
        <f>IF(AR108=".OS",VLOOKUP($AT108,'Pull-Downs_Zyl'!M:N,2,FALSE),VLOOKUP($AT108,'Pull-Downs_Zyl'!K:L,2,FALSE))</f>
        <v>#N/A</v>
      </c>
      <c r="AL108" s="318" t="str">
        <f t="shared" si="36"/>
        <v/>
      </c>
      <c r="AM108" s="158" t="e">
        <f>VLOOKUP($AT108,'Pull-Downs_Zyl'!$K$5:$O$525,3,FALSE)</f>
        <v>#N/A</v>
      </c>
      <c r="AN108" s="151" t="str">
        <f t="shared" si="22"/>
        <v/>
      </c>
      <c r="AO108" s="151" t="str">
        <f t="shared" si="23"/>
        <v/>
      </c>
      <c r="AP108" s="151" t="str">
        <f t="shared" si="24"/>
        <v/>
      </c>
      <c r="AQ108" s="151" t="str">
        <f t="shared" si="25"/>
        <v/>
      </c>
      <c r="AR108" s="207" t="str">
        <f t="shared" si="30"/>
        <v/>
      </c>
      <c r="AS108" s="157" t="s">
        <v>95</v>
      </c>
      <c r="AT108" s="158" t="str">
        <f>IF(V108="Zubehör/Ersatzteile",VLOOKUP(W108,'Pull-Downs_Zyl'!$K$518:$O$525,3,FALSE),CONCATENATE(AN108,AO108,AP108,AQ108,AR108))</f>
        <v/>
      </c>
      <c r="AW108" s="70" t="str">
        <f t="shared" si="26"/>
        <v/>
      </c>
      <c r="BD108" s="70" t="str">
        <f t="shared" si="27"/>
        <v/>
      </c>
      <c r="BE108" s="48" t="s">
        <v>179</v>
      </c>
      <c r="BF108" s="48">
        <v>8</v>
      </c>
      <c r="BG108" s="48" t="s">
        <v>140</v>
      </c>
      <c r="BH108" s="48" t="str">
        <f t="shared" si="38"/>
        <v>79-838Edelstahl</v>
      </c>
      <c r="BI108" s="48" t="s">
        <v>273</v>
      </c>
      <c r="BK108" s="70" t="e">
        <f>IF(AND(#REF!="ja",M108=9,E108="PegaSys Office eVAYO"),CONCATENATE(L108,#REF!,M108,F108),IF(AND(#REF!="ja",M108=9,E108="PegaSys Office"),CONCATENATE(L108,#REF!,M108,F108),""))</f>
        <v>#REF!</v>
      </c>
      <c r="CB108" s="312"/>
      <c r="CC108" s="312"/>
      <c r="CD108" s="312"/>
      <c r="CE108" s="312" t="str">
        <f>IF(E108="PegaSys 2.1",Datenquelle_Peg2.1!$A$2,"")</f>
        <v/>
      </c>
      <c r="CF108" s="312" t="str">
        <f t="shared" si="31"/>
        <v/>
      </c>
      <c r="CG108" s="312" t="str">
        <f t="shared" si="32"/>
        <v/>
      </c>
      <c r="CH108" s="312" t="str">
        <f>IF(OR(S108="Rosetten",S108="Ovalrosetten"),Datenquelle_Peg2.1!$E$2,IF(OR(S108="Langschild",S108="Langschild schmal"),Datenquelle_Peg2.1!$E$3,IF(S108="Kurzschild",Datenquelle_Peg2.1!$E$4,IF(S108="Scandinavian Oval",Datenquelle_Peg2.1!$E$6,""))))</f>
        <v/>
      </c>
      <c r="CI108" s="312" t="str">
        <f>IF(T108=182,Datenquelle_Peg2.1!$G$2,IF(T108=192,Datenquelle_Peg2.1!$G$3,IF(T108=282,Datenquelle_Peg2.1!$G$4,IF(T108=292,Datenquelle_Peg2.1!$G$5,IF(T108=1182,Datenquelle_Peg2.1!$G$6,"")))))</f>
        <v/>
      </c>
      <c r="CJ108" s="312" t="str">
        <f>IF(G108="links",Datenquelle_Peg2.1!$I$2,IF(G108="rechts",Datenquelle_Peg2.1!$I$3,""))</f>
        <v/>
      </c>
      <c r="CK108" s="312" t="str">
        <f>IF(M108=7,Datenquelle_Peg2.1!$K$2,IF(M108=8,Datenquelle_Peg2.1!$K$3,IF(M108=8.5,Datenquelle_Peg2.1!$K$4,IF(M108=9,Datenquelle_Peg2.1!$K$5,IF(M108="F9 (FS)",Datenquelle_Peg2.1!$K$6,IF(M108=10,Datenquelle_Peg2.1!$K$7,""))))))</f>
        <v/>
      </c>
      <c r="CL108" s="312" t="str">
        <f>IF(L108="37-46 mm",Datenquelle_Peg2.1!$M$2,IF(L108="47-56 mm",Datenquelle_Peg2.1!$M$3,IF(L108="57-66 mm",Datenquelle_Peg2.1!$M$4,IF(L108="67-76 mm",Datenquelle_Peg2.1!$M$5,IF(L108="77-86 mm",Datenquelle_Peg2.1!$M$6,IF(L108="87-96 mm",Datenquelle_Peg2.1!$M$7,IF(L108="97-106 mm",Datenquelle_Peg2.1!$M$8,IF(L108="107-116 mm",Datenquelle_Peg2.1!$M$9,IF(L108="117-126 mm",Datenquelle_Peg2.1!$M$10,IF(L108="127-136 mm",Datenquelle_Peg2.1!$M$11,IF(L108="137-146 mm",Datenquelle_Peg2.1!$M$12,IF(L108="147-156 mm",Datenquelle_Peg2.1!$M$13,IF(L108="156-160 mm",Datenquelle_Peg2.1!$M$14,"")))))))))))))</f>
        <v/>
      </c>
      <c r="CM108" s="312" t="str">
        <f>IF(N108="Profilzyl. PZ",Datenquelle_Peg2.1!$O$3,IF(N108="Blind",Datenquelle_Peg2.1!$O$2,IF(N108="Zylinderabdeckung",Datenquelle_Peg2.1!$O$4,IF(N108="Scandinavian Oval",Datenquelle_Peg2.1!$O$5,""))))</f>
        <v/>
      </c>
      <c r="CN108" s="312" t="str">
        <f>IF(P108="PZ 70",Datenquelle_Peg2.1!$Q$3,IF(P108="PZ 72",Datenquelle_Peg2.1!$Q$4,IF(P108="PZ 78",Datenquelle_Peg2.1!$Q$5,IF(P108="PZ 85",Datenquelle_Peg2.1!$Q$6,IF(P108="PZ 88",Datenquelle_Peg2.1!$Q$7,IF(P108="PZ 92",Datenquelle_Peg2.1!$Q$8,IF(P108="00",Datenquelle_Peg2.1!$Q$2,IF(P108="SO 105",Datenquelle_Peg2.1!$Q$9,""))))))))</f>
        <v/>
      </c>
      <c r="CO108" s="312" t="str">
        <f>IF(O108="Profilzyl. PZ",Datenquelle_Peg2.1!$S$3,IF(O108="Blind",Datenquelle_Peg2.1!$S$2,IF(O108="Scandinavian Oval",Datenquelle_Peg2.1!$S$4,"")))</f>
        <v/>
      </c>
      <c r="CP108" s="312" t="str">
        <f t="shared" si="37"/>
        <v/>
      </c>
      <c r="CQ108" s="312" t="str">
        <f>IF(AND(Q108="außen",R108="einrastend"),Datenquelle_Peg2.1!$W$3,IF(AND(Q108="außen",R108="verschraubt"),Datenquelle_Peg2.1!$W$2,""))</f>
        <v/>
      </c>
      <c r="CR108" s="312" t="str">
        <f t="shared" si="33"/>
        <v/>
      </c>
      <c r="CS108" s="312" t="str">
        <f t="shared" si="34"/>
        <v/>
      </c>
      <c r="CT108" s="312" t="str">
        <f t="shared" si="35"/>
        <v/>
      </c>
      <c r="CU108" s="312"/>
      <c r="CV108" s="312"/>
      <c r="CW108" s="312"/>
      <c r="CX108" s="312"/>
      <c r="CY108" s="312"/>
      <c r="CZ108" s="312"/>
      <c r="DA108" s="312"/>
      <c r="DB108" s="312"/>
      <c r="DC108" s="312"/>
      <c r="DD108" s="312"/>
      <c r="DE108" s="312"/>
      <c r="DF108" s="312"/>
      <c r="DG108" s="312"/>
      <c r="DH108" s="312"/>
      <c r="DI108" s="312"/>
      <c r="DJ108" s="312"/>
      <c r="DK108" s="312"/>
      <c r="DL108" s="312"/>
      <c r="DM108" s="312"/>
      <c r="DN108" s="312"/>
      <c r="DO108" s="312"/>
      <c r="DP108" s="312"/>
      <c r="DQ108" s="312"/>
      <c r="DR108" s="312"/>
      <c r="DS108" s="312"/>
      <c r="DT108" s="312"/>
      <c r="DU108" s="312"/>
      <c r="DV108" s="312"/>
      <c r="DW108" s="312"/>
      <c r="DX108" s="312"/>
      <c r="DY108" s="312"/>
      <c r="DZ108" s="312"/>
      <c r="EA108" s="312"/>
      <c r="EB108" s="312"/>
      <c r="EC108" s="312"/>
      <c r="ED108" s="312"/>
      <c r="EE108" s="312"/>
      <c r="EF108" s="312"/>
      <c r="EG108" s="312"/>
      <c r="EH108" s="312"/>
      <c r="EI108" s="312"/>
      <c r="EJ108" s="312"/>
      <c r="EK108" s="312"/>
      <c r="EL108" s="312"/>
      <c r="EM108" s="312"/>
      <c r="EN108" s="312"/>
      <c r="EO108" s="312"/>
      <c r="EP108" s="312"/>
      <c r="EQ108" s="312"/>
      <c r="ER108" s="312"/>
      <c r="ES108" s="312"/>
      <c r="ET108" s="312"/>
      <c r="EU108" s="312"/>
      <c r="EV108" s="312"/>
      <c r="EW108" s="312"/>
      <c r="EX108" s="312"/>
      <c r="EY108" s="312"/>
    </row>
    <row r="109" spans="1:155" s="48" customFormat="1" ht="30" customHeight="1" x14ac:dyDescent="0.2">
      <c r="A109" s="159" t="str">
        <f t="shared" si="39"/>
        <v/>
      </c>
      <c r="B109" s="72"/>
      <c r="C109" s="72"/>
      <c r="D109" s="73"/>
      <c r="E109" s="339"/>
      <c r="F109" s="340"/>
      <c r="G109" s="343"/>
      <c r="H109" s="343"/>
      <c r="I109" s="344"/>
      <c r="J109" s="345"/>
      <c r="K109" s="346"/>
      <c r="L109" s="229"/>
      <c r="M109" s="228"/>
      <c r="N109" s="65"/>
      <c r="O109" s="65"/>
      <c r="P109" s="67"/>
      <c r="Q109" s="62"/>
      <c r="R109" s="68"/>
      <c r="S109" s="63"/>
      <c r="T109" s="63"/>
      <c r="U109" s="337"/>
      <c r="V109" s="63"/>
      <c r="W109" s="123"/>
      <c r="X109" s="69"/>
      <c r="Y109" s="81"/>
      <c r="Z109" s="152"/>
      <c r="AA109" s="146"/>
      <c r="AB109" s="153"/>
      <c r="AC109" s="154"/>
      <c r="AD109" s="152"/>
      <c r="AE109" s="152"/>
      <c r="AF109" s="155"/>
      <c r="AG109" s="156"/>
      <c r="AH109" s="155"/>
      <c r="AI109" s="317" t="str">
        <f t="shared" si="28"/>
        <v/>
      </c>
      <c r="AJ109" s="317" t="str">
        <f t="shared" si="29"/>
        <v/>
      </c>
      <c r="AK109" s="328" t="e">
        <f>IF(AR109=".OS",VLOOKUP($AT109,'Pull-Downs_Zyl'!M:N,2,FALSE),VLOOKUP($AT109,'Pull-Downs_Zyl'!K:L,2,FALSE))</f>
        <v>#N/A</v>
      </c>
      <c r="AL109" s="318" t="str">
        <f t="shared" si="36"/>
        <v/>
      </c>
      <c r="AM109" s="158" t="e">
        <f>VLOOKUP($AT109,'Pull-Downs_Zyl'!$K$5:$O$525,3,FALSE)</f>
        <v>#N/A</v>
      </c>
      <c r="AN109" s="151" t="str">
        <f t="shared" si="22"/>
        <v/>
      </c>
      <c r="AO109" s="151" t="str">
        <f t="shared" si="23"/>
        <v/>
      </c>
      <c r="AP109" s="151" t="str">
        <f t="shared" si="24"/>
        <v/>
      </c>
      <c r="AQ109" s="151" t="str">
        <f t="shared" si="25"/>
        <v/>
      </c>
      <c r="AR109" s="207" t="str">
        <f t="shared" si="30"/>
        <v/>
      </c>
      <c r="AS109" s="157" t="s">
        <v>95</v>
      </c>
      <c r="AT109" s="158" t="str">
        <f>IF(V109="Zubehör/Ersatzteile",VLOOKUP(W109,'Pull-Downs_Zyl'!$K$518:$O$525,3,FALSE),CONCATENATE(AN109,AO109,AP109,AQ109,AR109))</f>
        <v/>
      </c>
      <c r="AW109" s="70" t="str">
        <f t="shared" si="26"/>
        <v/>
      </c>
      <c r="BD109" s="70" t="str">
        <f t="shared" si="27"/>
        <v/>
      </c>
      <c r="BE109" s="48" t="s">
        <v>179</v>
      </c>
      <c r="BF109" s="48">
        <v>8.5</v>
      </c>
      <c r="BG109" s="48" t="s">
        <v>140</v>
      </c>
      <c r="BH109" s="48" t="str">
        <f t="shared" si="38"/>
        <v>79-838,5Edelstahl</v>
      </c>
      <c r="BI109" s="48" t="s">
        <v>274</v>
      </c>
      <c r="BK109" s="70" t="e">
        <f>IF(AND(#REF!="ja",M109=9,E109="PegaSys Office eVAYO"),CONCATENATE(L109,#REF!,M109,F109),IF(AND(#REF!="ja",M109=9,E109="PegaSys Office"),CONCATENATE(L109,#REF!,M109,F109),""))</f>
        <v>#REF!</v>
      </c>
      <c r="CB109" s="312"/>
      <c r="CC109" s="312"/>
      <c r="CD109" s="312"/>
      <c r="CE109" s="312" t="str">
        <f>IF(E109="PegaSys 2.1",Datenquelle_Peg2.1!$A$2,"")</f>
        <v/>
      </c>
      <c r="CF109" s="312" t="str">
        <f t="shared" si="31"/>
        <v/>
      </c>
      <c r="CG109" s="312" t="str">
        <f t="shared" si="32"/>
        <v/>
      </c>
      <c r="CH109" s="312" t="str">
        <f>IF(OR(S109="Rosetten",S109="Ovalrosetten"),Datenquelle_Peg2.1!$E$2,IF(OR(S109="Langschild",S109="Langschild schmal"),Datenquelle_Peg2.1!$E$3,IF(S109="Kurzschild",Datenquelle_Peg2.1!$E$4,IF(S109="Scandinavian Oval",Datenquelle_Peg2.1!$E$6,""))))</f>
        <v/>
      </c>
      <c r="CI109" s="312" t="str">
        <f>IF(T109=182,Datenquelle_Peg2.1!$G$2,IF(T109=192,Datenquelle_Peg2.1!$G$3,IF(T109=282,Datenquelle_Peg2.1!$G$4,IF(T109=292,Datenquelle_Peg2.1!$G$5,IF(T109=1182,Datenquelle_Peg2.1!$G$6,"")))))</f>
        <v/>
      </c>
      <c r="CJ109" s="312" t="str">
        <f>IF(G109="links",Datenquelle_Peg2.1!$I$2,IF(G109="rechts",Datenquelle_Peg2.1!$I$3,""))</f>
        <v/>
      </c>
      <c r="CK109" s="312" t="str">
        <f>IF(M109=7,Datenquelle_Peg2.1!$K$2,IF(M109=8,Datenquelle_Peg2.1!$K$3,IF(M109=8.5,Datenquelle_Peg2.1!$K$4,IF(M109=9,Datenquelle_Peg2.1!$K$5,IF(M109="F9 (FS)",Datenquelle_Peg2.1!$K$6,IF(M109=10,Datenquelle_Peg2.1!$K$7,""))))))</f>
        <v/>
      </c>
      <c r="CL109" s="312" t="str">
        <f>IF(L109="37-46 mm",Datenquelle_Peg2.1!$M$2,IF(L109="47-56 mm",Datenquelle_Peg2.1!$M$3,IF(L109="57-66 mm",Datenquelle_Peg2.1!$M$4,IF(L109="67-76 mm",Datenquelle_Peg2.1!$M$5,IF(L109="77-86 mm",Datenquelle_Peg2.1!$M$6,IF(L109="87-96 mm",Datenquelle_Peg2.1!$M$7,IF(L109="97-106 mm",Datenquelle_Peg2.1!$M$8,IF(L109="107-116 mm",Datenquelle_Peg2.1!$M$9,IF(L109="117-126 mm",Datenquelle_Peg2.1!$M$10,IF(L109="127-136 mm",Datenquelle_Peg2.1!$M$11,IF(L109="137-146 mm",Datenquelle_Peg2.1!$M$12,IF(L109="147-156 mm",Datenquelle_Peg2.1!$M$13,IF(L109="156-160 mm",Datenquelle_Peg2.1!$M$14,"")))))))))))))</f>
        <v/>
      </c>
      <c r="CM109" s="312" t="str">
        <f>IF(N109="Profilzyl. PZ",Datenquelle_Peg2.1!$O$3,IF(N109="Blind",Datenquelle_Peg2.1!$O$2,IF(N109="Zylinderabdeckung",Datenquelle_Peg2.1!$O$4,IF(N109="Scandinavian Oval",Datenquelle_Peg2.1!$O$5,""))))</f>
        <v/>
      </c>
      <c r="CN109" s="312" t="str">
        <f>IF(P109="PZ 70",Datenquelle_Peg2.1!$Q$3,IF(P109="PZ 72",Datenquelle_Peg2.1!$Q$4,IF(P109="PZ 78",Datenquelle_Peg2.1!$Q$5,IF(P109="PZ 85",Datenquelle_Peg2.1!$Q$6,IF(P109="PZ 88",Datenquelle_Peg2.1!$Q$7,IF(P109="PZ 92",Datenquelle_Peg2.1!$Q$8,IF(P109="00",Datenquelle_Peg2.1!$Q$2,IF(P109="SO 105",Datenquelle_Peg2.1!$Q$9,""))))))))</f>
        <v/>
      </c>
      <c r="CO109" s="312" t="str">
        <f>IF(O109="Profilzyl. PZ",Datenquelle_Peg2.1!$S$3,IF(O109="Blind",Datenquelle_Peg2.1!$S$2,IF(O109="Scandinavian Oval",Datenquelle_Peg2.1!$S$4,"")))</f>
        <v/>
      </c>
      <c r="CP109" s="312" t="str">
        <f t="shared" si="37"/>
        <v/>
      </c>
      <c r="CQ109" s="312" t="str">
        <f>IF(AND(Q109="außen",R109="einrastend"),Datenquelle_Peg2.1!$W$3,IF(AND(Q109="außen",R109="verschraubt"),Datenquelle_Peg2.1!$W$2,""))</f>
        <v/>
      </c>
      <c r="CR109" s="312" t="str">
        <f t="shared" si="33"/>
        <v/>
      </c>
      <c r="CS109" s="312" t="str">
        <f t="shared" si="34"/>
        <v/>
      </c>
      <c r="CT109" s="312" t="str">
        <f t="shared" si="35"/>
        <v/>
      </c>
      <c r="CU109" s="312"/>
      <c r="CV109" s="312"/>
      <c r="CW109" s="312"/>
      <c r="CX109" s="312"/>
      <c r="CY109" s="312"/>
      <c r="CZ109" s="312"/>
      <c r="DA109" s="312"/>
      <c r="DB109" s="312"/>
      <c r="DC109" s="312"/>
      <c r="DD109" s="312"/>
      <c r="DE109" s="312"/>
      <c r="DF109" s="312"/>
      <c r="DG109" s="312"/>
      <c r="DH109" s="312"/>
      <c r="DI109" s="312"/>
      <c r="DJ109" s="312"/>
      <c r="DK109" s="312"/>
      <c r="DL109" s="312"/>
      <c r="DM109" s="312"/>
      <c r="DN109" s="312"/>
      <c r="DO109" s="312"/>
      <c r="DP109" s="312"/>
      <c r="DQ109" s="312"/>
      <c r="DR109" s="312"/>
      <c r="DS109" s="312"/>
      <c r="DT109" s="312"/>
      <c r="DU109" s="312"/>
      <c r="DV109" s="312"/>
      <c r="DW109" s="312"/>
      <c r="DX109" s="312"/>
      <c r="DY109" s="312"/>
      <c r="DZ109" s="312"/>
      <c r="EA109" s="312"/>
      <c r="EB109" s="312"/>
      <c r="EC109" s="312"/>
      <c r="ED109" s="312"/>
      <c r="EE109" s="312"/>
      <c r="EF109" s="312"/>
      <c r="EG109" s="312"/>
      <c r="EH109" s="312"/>
      <c r="EI109" s="312"/>
      <c r="EJ109" s="312"/>
      <c r="EK109" s="312"/>
      <c r="EL109" s="312"/>
      <c r="EM109" s="312"/>
      <c r="EN109" s="312"/>
      <c r="EO109" s="312"/>
      <c r="EP109" s="312"/>
      <c r="EQ109" s="312"/>
      <c r="ER109" s="312"/>
      <c r="ES109" s="312"/>
      <c r="ET109" s="312"/>
      <c r="EU109" s="312"/>
      <c r="EV109" s="312"/>
      <c r="EW109" s="312"/>
      <c r="EX109" s="312"/>
      <c r="EY109" s="312"/>
    </row>
    <row r="110" spans="1:155" s="48" customFormat="1" ht="30" customHeight="1" x14ac:dyDescent="0.2">
      <c r="A110" s="159" t="str">
        <f t="shared" si="39"/>
        <v/>
      </c>
      <c r="B110" s="72"/>
      <c r="C110" s="72"/>
      <c r="D110" s="73"/>
      <c r="E110" s="339"/>
      <c r="F110" s="340"/>
      <c r="G110" s="343"/>
      <c r="H110" s="343"/>
      <c r="I110" s="344"/>
      <c r="J110" s="345"/>
      <c r="K110" s="346"/>
      <c r="L110" s="229"/>
      <c r="M110" s="228"/>
      <c r="N110" s="82"/>
      <c r="O110" s="65"/>
      <c r="P110" s="67"/>
      <c r="Q110" s="62"/>
      <c r="R110" s="68"/>
      <c r="S110" s="63"/>
      <c r="T110" s="63"/>
      <c r="U110" s="337"/>
      <c r="V110" s="63"/>
      <c r="W110" s="123"/>
      <c r="X110" s="69"/>
      <c r="Y110" s="81"/>
      <c r="Z110" s="152"/>
      <c r="AA110" s="146"/>
      <c r="AB110" s="153"/>
      <c r="AC110" s="154"/>
      <c r="AD110" s="152"/>
      <c r="AE110" s="152"/>
      <c r="AF110" s="155"/>
      <c r="AG110" s="156"/>
      <c r="AH110" s="155"/>
      <c r="AI110" s="317" t="str">
        <f t="shared" si="28"/>
        <v/>
      </c>
      <c r="AJ110" s="317" t="str">
        <f t="shared" si="29"/>
        <v/>
      </c>
      <c r="AK110" s="328" t="e">
        <f>IF(AR110=".OS",VLOOKUP($AT110,'Pull-Downs_Zyl'!M:N,2,FALSE),VLOOKUP($AT110,'Pull-Downs_Zyl'!K:L,2,FALSE))</f>
        <v>#N/A</v>
      </c>
      <c r="AL110" s="318" t="str">
        <f t="shared" si="36"/>
        <v/>
      </c>
      <c r="AM110" s="158" t="e">
        <f>VLOOKUP($AT110,'Pull-Downs_Zyl'!$K$5:$O$525,3,FALSE)</f>
        <v>#N/A</v>
      </c>
      <c r="AN110" s="151" t="str">
        <f t="shared" si="22"/>
        <v/>
      </c>
      <c r="AO110" s="151" t="str">
        <f t="shared" si="23"/>
        <v/>
      </c>
      <c r="AP110" s="151" t="str">
        <f t="shared" si="24"/>
        <v/>
      </c>
      <c r="AQ110" s="151" t="str">
        <f t="shared" si="25"/>
        <v/>
      </c>
      <c r="AR110" s="207" t="str">
        <f t="shared" si="30"/>
        <v/>
      </c>
      <c r="AS110" s="157" t="s">
        <v>95</v>
      </c>
      <c r="AT110" s="158" t="str">
        <f>IF(V110="Zubehör/Ersatzteile",VLOOKUP(W110,'Pull-Downs_Zyl'!$K$518:$O$525,3,FALSE),CONCATENATE(AN110,AO110,AP110,AQ110,AR110))</f>
        <v/>
      </c>
      <c r="AW110" s="70" t="str">
        <f t="shared" si="26"/>
        <v/>
      </c>
      <c r="BD110" s="70" t="str">
        <f t="shared" si="27"/>
        <v/>
      </c>
      <c r="BE110" s="48" t="s">
        <v>179</v>
      </c>
      <c r="BF110" s="48">
        <v>9</v>
      </c>
      <c r="BG110" s="48" t="s">
        <v>140</v>
      </c>
      <c r="BH110" s="48" t="str">
        <f t="shared" si="38"/>
        <v>79-839Edelstahl</v>
      </c>
      <c r="BI110" s="48" t="s">
        <v>275</v>
      </c>
      <c r="BK110" s="70" t="e">
        <f>IF(AND(#REF!="ja",M110=9,E110="PegaSys Office eVAYO"),CONCATENATE(L110,#REF!,M110,F110),IF(AND(#REF!="ja",M110=9,E110="PegaSys Office"),CONCATENATE(L110,#REF!,M110,F110),""))</f>
        <v>#REF!</v>
      </c>
      <c r="CB110" s="312"/>
      <c r="CC110" s="312"/>
      <c r="CD110" s="312"/>
      <c r="CE110" s="312" t="str">
        <f>IF(E110="PegaSys 2.1",Datenquelle_Peg2.1!$A$2,"")</f>
        <v/>
      </c>
      <c r="CF110" s="312" t="str">
        <f t="shared" si="31"/>
        <v/>
      </c>
      <c r="CG110" s="312" t="str">
        <f t="shared" si="32"/>
        <v/>
      </c>
      <c r="CH110" s="312" t="str">
        <f>IF(OR(S110="Rosetten",S110="Ovalrosetten"),Datenquelle_Peg2.1!$E$2,IF(OR(S110="Langschild",S110="Langschild schmal"),Datenquelle_Peg2.1!$E$3,IF(S110="Kurzschild",Datenquelle_Peg2.1!$E$4,IF(S110="Scandinavian Oval",Datenquelle_Peg2.1!$E$6,""))))</f>
        <v/>
      </c>
      <c r="CI110" s="312" t="str">
        <f>IF(T110=182,Datenquelle_Peg2.1!$G$2,IF(T110=192,Datenquelle_Peg2.1!$G$3,IF(T110=282,Datenquelle_Peg2.1!$G$4,IF(T110=292,Datenquelle_Peg2.1!$G$5,IF(T110=1182,Datenquelle_Peg2.1!$G$6,"")))))</f>
        <v/>
      </c>
      <c r="CJ110" s="312" t="str">
        <f>IF(G110="links",Datenquelle_Peg2.1!$I$2,IF(G110="rechts",Datenquelle_Peg2.1!$I$3,""))</f>
        <v/>
      </c>
      <c r="CK110" s="312" t="str">
        <f>IF(M110=7,Datenquelle_Peg2.1!$K$2,IF(M110=8,Datenquelle_Peg2.1!$K$3,IF(M110=8.5,Datenquelle_Peg2.1!$K$4,IF(M110=9,Datenquelle_Peg2.1!$K$5,IF(M110="F9 (FS)",Datenquelle_Peg2.1!$K$6,IF(M110=10,Datenquelle_Peg2.1!$K$7,""))))))</f>
        <v/>
      </c>
      <c r="CL110" s="312" t="str">
        <f>IF(L110="37-46 mm",Datenquelle_Peg2.1!$M$2,IF(L110="47-56 mm",Datenquelle_Peg2.1!$M$3,IF(L110="57-66 mm",Datenquelle_Peg2.1!$M$4,IF(L110="67-76 mm",Datenquelle_Peg2.1!$M$5,IF(L110="77-86 mm",Datenquelle_Peg2.1!$M$6,IF(L110="87-96 mm",Datenquelle_Peg2.1!$M$7,IF(L110="97-106 mm",Datenquelle_Peg2.1!$M$8,IF(L110="107-116 mm",Datenquelle_Peg2.1!$M$9,IF(L110="117-126 mm",Datenquelle_Peg2.1!$M$10,IF(L110="127-136 mm",Datenquelle_Peg2.1!$M$11,IF(L110="137-146 mm",Datenquelle_Peg2.1!$M$12,IF(L110="147-156 mm",Datenquelle_Peg2.1!$M$13,IF(L110="156-160 mm",Datenquelle_Peg2.1!$M$14,"")))))))))))))</f>
        <v/>
      </c>
      <c r="CM110" s="312" t="str">
        <f>IF(N110="Profilzyl. PZ",Datenquelle_Peg2.1!$O$3,IF(N110="Blind",Datenquelle_Peg2.1!$O$2,IF(N110="Zylinderabdeckung",Datenquelle_Peg2.1!$O$4,IF(N110="Scandinavian Oval",Datenquelle_Peg2.1!$O$5,""))))</f>
        <v/>
      </c>
      <c r="CN110" s="312" t="str">
        <f>IF(P110="PZ 70",Datenquelle_Peg2.1!$Q$3,IF(P110="PZ 72",Datenquelle_Peg2.1!$Q$4,IF(P110="PZ 78",Datenquelle_Peg2.1!$Q$5,IF(P110="PZ 85",Datenquelle_Peg2.1!$Q$6,IF(P110="PZ 88",Datenquelle_Peg2.1!$Q$7,IF(P110="PZ 92",Datenquelle_Peg2.1!$Q$8,IF(P110="00",Datenquelle_Peg2.1!$Q$2,IF(P110="SO 105",Datenquelle_Peg2.1!$Q$9,""))))))))</f>
        <v/>
      </c>
      <c r="CO110" s="312" t="str">
        <f>IF(O110="Profilzyl. PZ",Datenquelle_Peg2.1!$S$3,IF(O110="Blind",Datenquelle_Peg2.1!$S$2,IF(O110="Scandinavian Oval",Datenquelle_Peg2.1!$S$4,"")))</f>
        <v/>
      </c>
      <c r="CP110" s="312" t="str">
        <f t="shared" si="37"/>
        <v/>
      </c>
      <c r="CQ110" s="312" t="str">
        <f>IF(AND(Q110="außen",R110="einrastend"),Datenquelle_Peg2.1!$W$3,IF(AND(Q110="außen",R110="verschraubt"),Datenquelle_Peg2.1!$W$2,""))</f>
        <v/>
      </c>
      <c r="CR110" s="312" t="str">
        <f t="shared" si="33"/>
        <v/>
      </c>
      <c r="CS110" s="312" t="str">
        <f t="shared" si="34"/>
        <v/>
      </c>
      <c r="CT110" s="312" t="str">
        <f t="shared" si="35"/>
        <v/>
      </c>
      <c r="CU110" s="312"/>
      <c r="CV110" s="312"/>
      <c r="CW110" s="312"/>
      <c r="CX110" s="312"/>
      <c r="CY110" s="312"/>
      <c r="CZ110" s="312"/>
      <c r="DA110" s="312"/>
      <c r="DB110" s="312"/>
      <c r="DC110" s="312"/>
      <c r="DD110" s="312"/>
      <c r="DE110" s="312"/>
      <c r="DF110" s="312"/>
      <c r="DG110" s="312"/>
      <c r="DH110" s="312"/>
      <c r="DI110" s="312"/>
      <c r="DJ110" s="312"/>
      <c r="DK110" s="312"/>
      <c r="DL110" s="312"/>
      <c r="DM110" s="312"/>
      <c r="DN110" s="312"/>
      <c r="DO110" s="312"/>
      <c r="DP110" s="312"/>
      <c r="DQ110" s="312"/>
      <c r="DR110" s="312"/>
      <c r="DS110" s="312"/>
      <c r="DT110" s="312"/>
      <c r="DU110" s="312"/>
      <c r="DV110" s="312"/>
      <c r="DW110" s="312"/>
      <c r="DX110" s="312"/>
      <c r="DY110" s="312"/>
      <c r="DZ110" s="312"/>
      <c r="EA110" s="312"/>
      <c r="EB110" s="312"/>
      <c r="EC110" s="312"/>
      <c r="ED110" s="312"/>
      <c r="EE110" s="312"/>
      <c r="EF110" s="312"/>
      <c r="EG110" s="312"/>
      <c r="EH110" s="312"/>
      <c r="EI110" s="312"/>
      <c r="EJ110" s="312"/>
      <c r="EK110" s="312"/>
      <c r="EL110" s="312"/>
      <c r="EM110" s="312"/>
      <c r="EN110" s="312"/>
      <c r="EO110" s="312"/>
      <c r="EP110" s="312"/>
      <c r="EQ110" s="312"/>
      <c r="ER110" s="312"/>
      <c r="ES110" s="312"/>
      <c r="ET110" s="312"/>
      <c r="EU110" s="312"/>
      <c r="EV110" s="312"/>
      <c r="EW110" s="312"/>
      <c r="EX110" s="312"/>
      <c r="EY110" s="312"/>
    </row>
    <row r="111" spans="1:155" s="48" customFormat="1" ht="30" customHeight="1" x14ac:dyDescent="0.2">
      <c r="A111" s="159" t="str">
        <f t="shared" si="39"/>
        <v/>
      </c>
      <c r="B111" s="72"/>
      <c r="C111" s="72"/>
      <c r="D111" s="73"/>
      <c r="E111" s="339"/>
      <c r="F111" s="340"/>
      <c r="G111" s="347"/>
      <c r="H111" s="347"/>
      <c r="I111" s="344"/>
      <c r="J111" s="345"/>
      <c r="K111" s="346"/>
      <c r="L111" s="229"/>
      <c r="M111" s="228"/>
      <c r="N111" s="65"/>
      <c r="O111" s="65"/>
      <c r="P111" s="67"/>
      <c r="Q111" s="62"/>
      <c r="R111" s="68"/>
      <c r="S111" s="63"/>
      <c r="T111" s="63"/>
      <c r="U111" s="337"/>
      <c r="V111" s="63"/>
      <c r="W111" s="123"/>
      <c r="X111" s="69"/>
      <c r="Y111" s="81"/>
      <c r="Z111" s="152"/>
      <c r="AA111" s="146"/>
      <c r="AB111" s="153"/>
      <c r="AC111" s="154"/>
      <c r="AD111" s="152"/>
      <c r="AE111" s="152"/>
      <c r="AF111" s="155"/>
      <c r="AG111" s="156"/>
      <c r="AH111" s="155"/>
      <c r="AI111" s="317" t="str">
        <f t="shared" si="28"/>
        <v/>
      </c>
      <c r="AJ111" s="317" t="str">
        <f t="shared" si="29"/>
        <v/>
      </c>
      <c r="AK111" s="328" t="e">
        <f>IF(AR111=".OS",VLOOKUP($AT111,'Pull-Downs_Zyl'!M:N,2,FALSE),VLOOKUP($AT111,'Pull-Downs_Zyl'!K:L,2,FALSE))</f>
        <v>#N/A</v>
      </c>
      <c r="AL111" s="318" t="str">
        <f t="shared" si="36"/>
        <v/>
      </c>
      <c r="AM111" s="158" t="e">
        <f>VLOOKUP($AT111,'Pull-Downs_Zyl'!$K$5:$O$525,3,FALSE)</f>
        <v>#N/A</v>
      </c>
      <c r="AN111" s="151" t="str">
        <f t="shared" si="22"/>
        <v/>
      </c>
      <c r="AO111" s="151" t="str">
        <f t="shared" si="23"/>
        <v/>
      </c>
      <c r="AP111" s="151" t="str">
        <f t="shared" si="24"/>
        <v/>
      </c>
      <c r="AQ111" s="151" t="str">
        <f t="shared" si="25"/>
        <v/>
      </c>
      <c r="AR111" s="207" t="str">
        <f t="shared" si="30"/>
        <v/>
      </c>
      <c r="AS111" s="157" t="s">
        <v>95</v>
      </c>
      <c r="AT111" s="158" t="str">
        <f>IF(V111="Zubehör/Ersatzteile",VLOOKUP(W111,'Pull-Downs_Zyl'!$K$518:$O$525,3,FALSE),CONCATENATE(AN111,AO111,AP111,AQ111,AR111))</f>
        <v/>
      </c>
      <c r="AW111" s="70" t="str">
        <f t="shared" si="26"/>
        <v/>
      </c>
      <c r="BD111" s="70" t="str">
        <f t="shared" si="27"/>
        <v/>
      </c>
      <c r="BE111" s="48" t="s">
        <v>179</v>
      </c>
      <c r="BF111" s="48">
        <v>10</v>
      </c>
      <c r="BG111" s="48" t="s">
        <v>140</v>
      </c>
      <c r="BH111" s="48" t="str">
        <f t="shared" si="38"/>
        <v>79-8310Edelstahl</v>
      </c>
      <c r="BI111" s="48" t="s">
        <v>276</v>
      </c>
      <c r="BK111" s="70" t="e">
        <f>IF(AND(#REF!="ja",M111=9,E111="PegaSys Office eVAYO"),CONCATENATE(L111,#REF!,M111,F111),IF(AND(#REF!="ja",M111=9,E111="PegaSys Office"),CONCATENATE(L111,#REF!,M111,F111),""))</f>
        <v>#REF!</v>
      </c>
      <c r="CB111" s="312"/>
      <c r="CC111" s="312"/>
      <c r="CD111" s="312"/>
      <c r="CE111" s="312" t="str">
        <f>IF(E111="PegaSys 2.1",Datenquelle_Peg2.1!$A$2,"")</f>
        <v/>
      </c>
      <c r="CF111" s="312" t="str">
        <f t="shared" si="31"/>
        <v/>
      </c>
      <c r="CG111" s="312" t="str">
        <f t="shared" si="32"/>
        <v/>
      </c>
      <c r="CH111" s="312" t="str">
        <f>IF(OR(S111="Rosetten",S111="Ovalrosetten"),Datenquelle_Peg2.1!$E$2,IF(OR(S111="Langschild",S111="Langschild schmal"),Datenquelle_Peg2.1!$E$3,IF(S111="Kurzschild",Datenquelle_Peg2.1!$E$4,IF(S111="Scandinavian Oval",Datenquelle_Peg2.1!$E$6,""))))</f>
        <v/>
      </c>
      <c r="CI111" s="312" t="str">
        <f>IF(T111=182,Datenquelle_Peg2.1!$G$2,IF(T111=192,Datenquelle_Peg2.1!$G$3,IF(T111=282,Datenquelle_Peg2.1!$G$4,IF(T111=292,Datenquelle_Peg2.1!$G$5,IF(T111=1182,Datenquelle_Peg2.1!$G$6,"")))))</f>
        <v/>
      </c>
      <c r="CJ111" s="312" t="str">
        <f>IF(G111="links",Datenquelle_Peg2.1!$I$2,IF(G111="rechts",Datenquelle_Peg2.1!$I$3,""))</f>
        <v/>
      </c>
      <c r="CK111" s="312" t="str">
        <f>IF(M111=7,Datenquelle_Peg2.1!$K$2,IF(M111=8,Datenquelle_Peg2.1!$K$3,IF(M111=8.5,Datenquelle_Peg2.1!$K$4,IF(M111=9,Datenquelle_Peg2.1!$K$5,IF(M111="F9 (FS)",Datenquelle_Peg2.1!$K$6,IF(M111=10,Datenquelle_Peg2.1!$K$7,""))))))</f>
        <v/>
      </c>
      <c r="CL111" s="312" t="str">
        <f>IF(L111="37-46 mm",Datenquelle_Peg2.1!$M$2,IF(L111="47-56 mm",Datenquelle_Peg2.1!$M$3,IF(L111="57-66 mm",Datenquelle_Peg2.1!$M$4,IF(L111="67-76 mm",Datenquelle_Peg2.1!$M$5,IF(L111="77-86 mm",Datenquelle_Peg2.1!$M$6,IF(L111="87-96 mm",Datenquelle_Peg2.1!$M$7,IF(L111="97-106 mm",Datenquelle_Peg2.1!$M$8,IF(L111="107-116 mm",Datenquelle_Peg2.1!$M$9,IF(L111="117-126 mm",Datenquelle_Peg2.1!$M$10,IF(L111="127-136 mm",Datenquelle_Peg2.1!$M$11,IF(L111="137-146 mm",Datenquelle_Peg2.1!$M$12,IF(L111="147-156 mm",Datenquelle_Peg2.1!$M$13,IF(L111="156-160 mm",Datenquelle_Peg2.1!$M$14,"")))))))))))))</f>
        <v/>
      </c>
      <c r="CM111" s="312" t="str">
        <f>IF(N111="Profilzyl. PZ",Datenquelle_Peg2.1!$O$3,IF(N111="Blind",Datenquelle_Peg2.1!$O$2,IF(N111="Zylinderabdeckung",Datenquelle_Peg2.1!$O$4,IF(N111="Scandinavian Oval",Datenquelle_Peg2.1!$O$5,""))))</f>
        <v/>
      </c>
      <c r="CN111" s="312" t="str">
        <f>IF(P111="PZ 70",Datenquelle_Peg2.1!$Q$3,IF(P111="PZ 72",Datenquelle_Peg2.1!$Q$4,IF(P111="PZ 78",Datenquelle_Peg2.1!$Q$5,IF(P111="PZ 85",Datenquelle_Peg2.1!$Q$6,IF(P111="PZ 88",Datenquelle_Peg2.1!$Q$7,IF(P111="PZ 92",Datenquelle_Peg2.1!$Q$8,IF(P111="00",Datenquelle_Peg2.1!$Q$2,IF(P111="SO 105",Datenquelle_Peg2.1!$Q$9,""))))))))</f>
        <v/>
      </c>
      <c r="CO111" s="312" t="str">
        <f>IF(O111="Profilzyl. PZ",Datenquelle_Peg2.1!$S$3,IF(O111="Blind",Datenquelle_Peg2.1!$S$2,IF(O111="Scandinavian Oval",Datenquelle_Peg2.1!$S$4,"")))</f>
        <v/>
      </c>
      <c r="CP111" s="312" t="str">
        <f t="shared" si="37"/>
        <v/>
      </c>
      <c r="CQ111" s="312" t="str">
        <f>IF(AND(Q111="außen",R111="einrastend"),Datenquelle_Peg2.1!$W$3,IF(AND(Q111="außen",R111="verschraubt"),Datenquelle_Peg2.1!$W$2,""))</f>
        <v/>
      </c>
      <c r="CR111" s="312" t="str">
        <f t="shared" si="33"/>
        <v/>
      </c>
      <c r="CS111" s="312" t="str">
        <f t="shared" si="34"/>
        <v/>
      </c>
      <c r="CT111" s="312" t="str">
        <f t="shared" si="35"/>
        <v/>
      </c>
      <c r="CU111" s="312"/>
      <c r="CV111" s="312"/>
      <c r="CW111" s="312"/>
      <c r="CX111" s="312"/>
      <c r="CY111" s="312"/>
      <c r="CZ111" s="312"/>
      <c r="DA111" s="312"/>
      <c r="DB111" s="312"/>
      <c r="DC111" s="312"/>
      <c r="DD111" s="312"/>
      <c r="DE111" s="312"/>
      <c r="DF111" s="312"/>
      <c r="DG111" s="312"/>
      <c r="DH111" s="312"/>
      <c r="DI111" s="312"/>
      <c r="DJ111" s="312"/>
      <c r="DK111" s="312"/>
      <c r="DL111" s="312"/>
      <c r="DM111" s="312"/>
      <c r="DN111" s="312"/>
      <c r="DO111" s="312"/>
      <c r="DP111" s="312"/>
      <c r="DQ111" s="312"/>
      <c r="DR111" s="312"/>
      <c r="DS111" s="312"/>
      <c r="DT111" s="312"/>
      <c r="DU111" s="312"/>
      <c r="DV111" s="312"/>
      <c r="DW111" s="312"/>
      <c r="DX111" s="312"/>
      <c r="DY111" s="312"/>
      <c r="DZ111" s="312"/>
      <c r="EA111" s="312"/>
      <c r="EB111" s="312"/>
      <c r="EC111" s="312"/>
      <c r="ED111" s="312"/>
      <c r="EE111" s="312"/>
      <c r="EF111" s="312"/>
      <c r="EG111" s="312"/>
      <c r="EH111" s="312"/>
      <c r="EI111" s="312"/>
      <c r="EJ111" s="312"/>
      <c r="EK111" s="312"/>
      <c r="EL111" s="312"/>
      <c r="EM111" s="312"/>
      <c r="EN111" s="312"/>
      <c r="EO111" s="312"/>
      <c r="EP111" s="312"/>
      <c r="EQ111" s="312"/>
      <c r="ER111" s="312"/>
      <c r="ES111" s="312"/>
      <c r="ET111" s="312"/>
      <c r="EU111" s="312"/>
      <c r="EV111" s="312"/>
      <c r="EW111" s="312"/>
      <c r="EX111" s="312"/>
      <c r="EY111" s="312"/>
    </row>
    <row r="112" spans="1:155" s="48" customFormat="1" ht="30" customHeight="1" x14ac:dyDescent="0.2">
      <c r="A112" s="159" t="str">
        <f t="shared" ref="A112:A117" si="40">IF(E112&lt;&gt;"",A111+1,"")</f>
        <v/>
      </c>
      <c r="B112" s="72"/>
      <c r="C112" s="72"/>
      <c r="D112" s="73"/>
      <c r="E112" s="339"/>
      <c r="F112" s="340"/>
      <c r="G112" s="347"/>
      <c r="H112" s="347"/>
      <c r="I112" s="344"/>
      <c r="J112" s="345"/>
      <c r="K112" s="346"/>
      <c r="L112" s="229"/>
      <c r="M112" s="228"/>
      <c r="N112" s="65"/>
      <c r="O112" s="65"/>
      <c r="P112" s="67"/>
      <c r="Q112" s="62"/>
      <c r="R112" s="68"/>
      <c r="S112" s="63"/>
      <c r="T112" s="63"/>
      <c r="U112" s="337"/>
      <c r="V112" s="63"/>
      <c r="W112" s="123"/>
      <c r="X112" s="69"/>
      <c r="Y112" s="81"/>
      <c r="Z112" s="152"/>
      <c r="AA112" s="146"/>
      <c r="AB112" s="153"/>
      <c r="AC112" s="154"/>
      <c r="AD112" s="152"/>
      <c r="AE112" s="152"/>
      <c r="AF112" s="155"/>
      <c r="AG112" s="156"/>
      <c r="AH112" s="155"/>
      <c r="AI112" s="317" t="str">
        <f t="shared" si="28"/>
        <v/>
      </c>
      <c r="AJ112" s="317" t="str">
        <f t="shared" si="29"/>
        <v/>
      </c>
      <c r="AK112" s="328" t="e">
        <f>IF(AR112=".OS",VLOOKUP($AT112,'Pull-Downs_Zyl'!M:N,2,FALSE),VLOOKUP($AT112,'Pull-Downs_Zyl'!K:L,2,FALSE))</f>
        <v>#N/A</v>
      </c>
      <c r="AL112" s="318" t="str">
        <f t="shared" si="36"/>
        <v/>
      </c>
      <c r="AM112" s="158" t="e">
        <f>VLOOKUP($AT112,'Pull-Downs_Zyl'!$K$5:$O$525,3,FALSE)</f>
        <v>#N/A</v>
      </c>
      <c r="AN112" s="151" t="str">
        <f t="shared" si="22"/>
        <v/>
      </c>
      <c r="AO112" s="151" t="str">
        <f t="shared" si="23"/>
        <v/>
      </c>
      <c r="AP112" s="151" t="str">
        <f t="shared" si="24"/>
        <v/>
      </c>
      <c r="AQ112" s="151" t="str">
        <f t="shared" si="25"/>
        <v/>
      </c>
      <c r="AR112" s="207" t="str">
        <f t="shared" si="30"/>
        <v/>
      </c>
      <c r="AS112" s="157" t="s">
        <v>95</v>
      </c>
      <c r="AT112" s="158" t="str">
        <f>IF(V112="Zubehör/Ersatzteile",VLOOKUP(W112,'Pull-Downs_Zyl'!$K$518:$O$525,3,FALSE),CONCATENATE(AN112,AO112,AP112,AQ112,AR112))</f>
        <v/>
      </c>
      <c r="AW112" s="70" t="str">
        <f t="shared" si="26"/>
        <v/>
      </c>
      <c r="BD112" s="70" t="str">
        <f t="shared" si="27"/>
        <v/>
      </c>
      <c r="BE112" s="48" t="s">
        <v>183</v>
      </c>
      <c r="BF112" s="48">
        <v>7</v>
      </c>
      <c r="BG112" s="48" t="s">
        <v>140</v>
      </c>
      <c r="BH112" s="48" t="str">
        <f t="shared" si="38"/>
        <v>84-887Edelstahl</v>
      </c>
      <c r="BI112" s="48" t="s">
        <v>277</v>
      </c>
      <c r="BK112" s="70" t="e">
        <f>IF(AND(#REF!="ja",M112=9,E112="PegaSys Office eVAYO"),CONCATENATE(L112,#REF!,M112,F112),IF(AND(#REF!="ja",M112=9,E112="PegaSys Office"),CONCATENATE(L112,#REF!,M112,F112),""))</f>
        <v>#REF!</v>
      </c>
      <c r="CB112" s="312"/>
      <c r="CC112" s="312"/>
      <c r="CD112" s="312"/>
      <c r="CE112" s="312" t="str">
        <f>IF(E112="PegaSys 2.1",Datenquelle_Peg2.1!$A$2,"")</f>
        <v/>
      </c>
      <c r="CF112" s="312" t="str">
        <f t="shared" si="31"/>
        <v/>
      </c>
      <c r="CG112" s="312" t="str">
        <f t="shared" si="32"/>
        <v/>
      </c>
      <c r="CH112" s="312" t="str">
        <f>IF(OR(S112="Rosetten",S112="Ovalrosetten"),Datenquelle_Peg2.1!$E$2,IF(OR(S112="Langschild",S112="Langschild schmal"),Datenquelle_Peg2.1!$E$3,IF(S112="Kurzschild",Datenquelle_Peg2.1!$E$4,IF(S112="Scandinavian Oval",Datenquelle_Peg2.1!$E$6,""))))</f>
        <v/>
      </c>
      <c r="CI112" s="312" t="str">
        <f>IF(T112=182,Datenquelle_Peg2.1!$G$2,IF(T112=192,Datenquelle_Peg2.1!$G$3,IF(T112=282,Datenquelle_Peg2.1!$G$4,IF(T112=292,Datenquelle_Peg2.1!$G$5,IF(T112=1182,Datenquelle_Peg2.1!$G$6,"")))))</f>
        <v/>
      </c>
      <c r="CJ112" s="312" t="str">
        <f>IF(G112="links",Datenquelle_Peg2.1!$I$2,IF(G112="rechts",Datenquelle_Peg2.1!$I$3,""))</f>
        <v/>
      </c>
      <c r="CK112" s="312" t="str">
        <f>IF(M112=7,Datenquelle_Peg2.1!$K$2,IF(M112=8,Datenquelle_Peg2.1!$K$3,IF(M112=8.5,Datenquelle_Peg2.1!$K$4,IF(M112=9,Datenquelle_Peg2.1!$K$5,IF(M112="F9 (FS)",Datenquelle_Peg2.1!$K$6,IF(M112=10,Datenquelle_Peg2.1!$K$7,""))))))</f>
        <v/>
      </c>
      <c r="CL112" s="312" t="str">
        <f>IF(L112="37-46 mm",Datenquelle_Peg2.1!$M$2,IF(L112="47-56 mm",Datenquelle_Peg2.1!$M$3,IF(L112="57-66 mm",Datenquelle_Peg2.1!$M$4,IF(L112="67-76 mm",Datenquelle_Peg2.1!$M$5,IF(L112="77-86 mm",Datenquelle_Peg2.1!$M$6,IF(L112="87-96 mm",Datenquelle_Peg2.1!$M$7,IF(L112="97-106 mm",Datenquelle_Peg2.1!$M$8,IF(L112="107-116 mm",Datenquelle_Peg2.1!$M$9,IF(L112="117-126 mm",Datenquelle_Peg2.1!$M$10,IF(L112="127-136 mm",Datenquelle_Peg2.1!$M$11,IF(L112="137-146 mm",Datenquelle_Peg2.1!$M$12,IF(L112="147-156 mm",Datenquelle_Peg2.1!$M$13,IF(L112="156-160 mm",Datenquelle_Peg2.1!$M$14,"")))))))))))))</f>
        <v/>
      </c>
      <c r="CM112" s="312" t="str">
        <f>IF(N112="Profilzyl. PZ",Datenquelle_Peg2.1!$O$3,IF(N112="Blind",Datenquelle_Peg2.1!$O$2,IF(N112="Zylinderabdeckung",Datenquelle_Peg2.1!$O$4,IF(N112="Scandinavian Oval",Datenquelle_Peg2.1!$O$5,""))))</f>
        <v/>
      </c>
      <c r="CN112" s="312" t="str">
        <f>IF(P112="PZ 70",Datenquelle_Peg2.1!$Q$3,IF(P112="PZ 72",Datenquelle_Peg2.1!$Q$4,IF(P112="PZ 78",Datenquelle_Peg2.1!$Q$5,IF(P112="PZ 85",Datenquelle_Peg2.1!$Q$6,IF(P112="PZ 88",Datenquelle_Peg2.1!$Q$7,IF(P112="PZ 92",Datenquelle_Peg2.1!$Q$8,IF(P112="00",Datenquelle_Peg2.1!$Q$2,IF(P112="SO 105",Datenquelle_Peg2.1!$Q$9,""))))))))</f>
        <v/>
      </c>
      <c r="CO112" s="312" t="str">
        <f>IF(O112="Profilzyl. PZ",Datenquelle_Peg2.1!$S$3,IF(O112="Blind",Datenquelle_Peg2.1!$S$2,IF(O112="Scandinavian Oval",Datenquelle_Peg2.1!$S$4,"")))</f>
        <v/>
      </c>
      <c r="CP112" s="312" t="str">
        <f t="shared" si="37"/>
        <v/>
      </c>
      <c r="CQ112" s="312" t="str">
        <f>IF(AND(Q112="außen",R112="einrastend"),Datenquelle_Peg2.1!$W$3,IF(AND(Q112="außen",R112="verschraubt"),Datenquelle_Peg2.1!$W$2,""))</f>
        <v/>
      </c>
      <c r="CR112" s="312" t="str">
        <f t="shared" si="33"/>
        <v/>
      </c>
      <c r="CS112" s="312" t="str">
        <f t="shared" si="34"/>
        <v/>
      </c>
      <c r="CT112" s="312" t="str">
        <f t="shared" si="35"/>
        <v/>
      </c>
      <c r="CU112" s="312"/>
      <c r="CV112" s="312"/>
      <c r="CW112" s="312"/>
      <c r="CX112" s="312"/>
      <c r="CY112" s="312"/>
      <c r="CZ112" s="312"/>
      <c r="DA112" s="312"/>
      <c r="DB112" s="312"/>
      <c r="DC112" s="312"/>
      <c r="DD112" s="312"/>
      <c r="DE112" s="312"/>
      <c r="DF112" s="312"/>
      <c r="DG112" s="312"/>
      <c r="DH112" s="312"/>
      <c r="DI112" s="312"/>
      <c r="DJ112" s="312"/>
      <c r="DK112" s="312"/>
      <c r="DL112" s="312"/>
      <c r="DM112" s="312"/>
      <c r="DN112" s="312"/>
      <c r="DO112" s="312"/>
      <c r="DP112" s="312"/>
      <c r="DQ112" s="312"/>
      <c r="DR112" s="312"/>
      <c r="DS112" s="312"/>
      <c r="DT112" s="312"/>
      <c r="DU112" s="312"/>
      <c r="DV112" s="312"/>
      <c r="DW112" s="312"/>
      <c r="DX112" s="312"/>
      <c r="DY112" s="312"/>
      <c r="DZ112" s="312"/>
      <c r="EA112" s="312"/>
      <c r="EB112" s="312"/>
      <c r="EC112" s="312"/>
      <c r="ED112" s="312"/>
      <c r="EE112" s="312"/>
      <c r="EF112" s="312"/>
      <c r="EG112" s="312"/>
      <c r="EH112" s="312"/>
      <c r="EI112" s="312"/>
      <c r="EJ112" s="312"/>
      <c r="EK112" s="312"/>
      <c r="EL112" s="312"/>
      <c r="EM112" s="312"/>
      <c r="EN112" s="312"/>
      <c r="EO112" s="312"/>
      <c r="EP112" s="312"/>
      <c r="EQ112" s="312"/>
      <c r="ER112" s="312"/>
      <c r="ES112" s="312"/>
      <c r="ET112" s="312"/>
      <c r="EU112" s="312"/>
      <c r="EV112" s="312"/>
      <c r="EW112" s="312"/>
      <c r="EX112" s="312"/>
      <c r="EY112" s="312"/>
    </row>
    <row r="113" spans="1:155" s="48" customFormat="1" ht="30" customHeight="1" x14ac:dyDescent="0.2">
      <c r="A113" s="159" t="str">
        <f t="shared" si="40"/>
        <v/>
      </c>
      <c r="B113" s="72"/>
      <c r="C113" s="72"/>
      <c r="D113" s="73"/>
      <c r="E113" s="339"/>
      <c r="F113" s="340"/>
      <c r="G113" s="347"/>
      <c r="H113" s="347"/>
      <c r="I113" s="344"/>
      <c r="J113" s="345"/>
      <c r="K113" s="346"/>
      <c r="L113" s="229"/>
      <c r="M113" s="228"/>
      <c r="N113" s="65"/>
      <c r="O113" s="65"/>
      <c r="P113" s="67"/>
      <c r="Q113" s="62"/>
      <c r="R113" s="68"/>
      <c r="S113" s="63"/>
      <c r="T113" s="63"/>
      <c r="U113" s="337"/>
      <c r="V113" s="63"/>
      <c r="W113" s="123"/>
      <c r="X113" s="69"/>
      <c r="Y113" s="81"/>
      <c r="Z113" s="152"/>
      <c r="AA113" s="146"/>
      <c r="AB113" s="153"/>
      <c r="AC113" s="154"/>
      <c r="AD113" s="152"/>
      <c r="AE113" s="152"/>
      <c r="AF113" s="155"/>
      <c r="AG113" s="156"/>
      <c r="AH113" s="155"/>
      <c r="AI113" s="317" t="str">
        <f t="shared" si="28"/>
        <v/>
      </c>
      <c r="AJ113" s="317" t="str">
        <f t="shared" si="29"/>
        <v/>
      </c>
      <c r="AK113" s="328" t="e">
        <f>IF(AR113=".OS",VLOOKUP($AT113,'Pull-Downs_Zyl'!M:N,2,FALSE),VLOOKUP($AT113,'Pull-Downs_Zyl'!K:L,2,FALSE))</f>
        <v>#N/A</v>
      </c>
      <c r="AL113" s="318" t="str">
        <f t="shared" si="36"/>
        <v/>
      </c>
      <c r="AM113" s="158" t="e">
        <f>VLOOKUP($AT113,'Pull-Downs_Zyl'!$K$5:$O$525,3,FALSE)</f>
        <v>#N/A</v>
      </c>
      <c r="AN113" s="151" t="str">
        <f t="shared" si="22"/>
        <v/>
      </c>
      <c r="AO113" s="151" t="str">
        <f t="shared" si="23"/>
        <v/>
      </c>
      <c r="AP113" s="151" t="str">
        <f t="shared" si="24"/>
        <v/>
      </c>
      <c r="AQ113" s="151" t="str">
        <f t="shared" si="25"/>
        <v/>
      </c>
      <c r="AR113" s="207" t="str">
        <f t="shared" si="30"/>
        <v/>
      </c>
      <c r="AS113" s="157" t="s">
        <v>95</v>
      </c>
      <c r="AT113" s="158" t="str">
        <f>IF(V113="Zubehör/Ersatzteile",VLOOKUP(W113,'Pull-Downs_Zyl'!$K$518:$O$525,3,FALSE),CONCATENATE(AN113,AO113,AP113,AQ113,AR113))</f>
        <v/>
      </c>
      <c r="AW113" s="70" t="str">
        <f t="shared" si="26"/>
        <v/>
      </c>
      <c r="BD113" s="70" t="str">
        <f t="shared" si="27"/>
        <v/>
      </c>
      <c r="BE113" s="48" t="s">
        <v>183</v>
      </c>
      <c r="BF113" s="48">
        <v>8</v>
      </c>
      <c r="BG113" s="48" t="s">
        <v>140</v>
      </c>
      <c r="BH113" s="48" t="str">
        <f t="shared" si="38"/>
        <v>84-888Edelstahl</v>
      </c>
      <c r="BI113" s="48" t="s">
        <v>278</v>
      </c>
      <c r="BK113" s="70" t="e">
        <f>IF(AND(#REF!="ja",M113=9,E113="PegaSys Office eVAYO"),CONCATENATE(L113,#REF!,M113,F113),IF(AND(#REF!="ja",M113=9,E113="PegaSys Office"),CONCATENATE(L113,#REF!,M113,F113),""))</f>
        <v>#REF!</v>
      </c>
      <c r="CB113" s="312"/>
      <c r="CC113" s="312"/>
      <c r="CD113" s="312"/>
      <c r="CE113" s="312" t="str">
        <f>IF(E113="PegaSys 2.1",Datenquelle_Peg2.1!$A$2,"")</f>
        <v/>
      </c>
      <c r="CF113" s="312" t="str">
        <f t="shared" si="31"/>
        <v/>
      </c>
      <c r="CG113" s="312" t="str">
        <f t="shared" si="32"/>
        <v/>
      </c>
      <c r="CH113" s="312" t="str">
        <f>IF(OR(S113="Rosetten",S113="Ovalrosetten"),Datenquelle_Peg2.1!$E$2,IF(OR(S113="Langschild",S113="Langschild schmal"),Datenquelle_Peg2.1!$E$3,IF(S113="Kurzschild",Datenquelle_Peg2.1!$E$4,IF(S113="Scandinavian Oval",Datenquelle_Peg2.1!$E$6,""))))</f>
        <v/>
      </c>
      <c r="CI113" s="312" t="str">
        <f>IF(T113=182,Datenquelle_Peg2.1!$G$2,IF(T113=192,Datenquelle_Peg2.1!$G$3,IF(T113=282,Datenquelle_Peg2.1!$G$4,IF(T113=292,Datenquelle_Peg2.1!$G$5,IF(T113=1182,Datenquelle_Peg2.1!$G$6,"")))))</f>
        <v/>
      </c>
      <c r="CJ113" s="312" t="str">
        <f>IF(G113="links",Datenquelle_Peg2.1!$I$2,IF(G113="rechts",Datenquelle_Peg2.1!$I$3,""))</f>
        <v/>
      </c>
      <c r="CK113" s="312" t="str">
        <f>IF(M113=7,Datenquelle_Peg2.1!$K$2,IF(M113=8,Datenquelle_Peg2.1!$K$3,IF(M113=8.5,Datenquelle_Peg2.1!$K$4,IF(M113=9,Datenquelle_Peg2.1!$K$5,IF(M113="F9 (FS)",Datenquelle_Peg2.1!$K$6,IF(M113=10,Datenquelle_Peg2.1!$K$7,""))))))</f>
        <v/>
      </c>
      <c r="CL113" s="312" t="str">
        <f>IF(L113="37-46 mm",Datenquelle_Peg2.1!$M$2,IF(L113="47-56 mm",Datenquelle_Peg2.1!$M$3,IF(L113="57-66 mm",Datenquelle_Peg2.1!$M$4,IF(L113="67-76 mm",Datenquelle_Peg2.1!$M$5,IF(L113="77-86 mm",Datenquelle_Peg2.1!$M$6,IF(L113="87-96 mm",Datenquelle_Peg2.1!$M$7,IF(L113="97-106 mm",Datenquelle_Peg2.1!$M$8,IF(L113="107-116 mm",Datenquelle_Peg2.1!$M$9,IF(L113="117-126 mm",Datenquelle_Peg2.1!$M$10,IF(L113="127-136 mm",Datenquelle_Peg2.1!$M$11,IF(L113="137-146 mm",Datenquelle_Peg2.1!$M$12,IF(L113="147-156 mm",Datenquelle_Peg2.1!$M$13,IF(L113="156-160 mm",Datenquelle_Peg2.1!$M$14,"")))))))))))))</f>
        <v/>
      </c>
      <c r="CM113" s="312" t="str">
        <f>IF(N113="Profilzyl. PZ",Datenquelle_Peg2.1!$O$3,IF(N113="Blind",Datenquelle_Peg2.1!$O$2,IF(N113="Zylinderabdeckung",Datenquelle_Peg2.1!$O$4,IF(N113="Scandinavian Oval",Datenquelle_Peg2.1!$O$5,""))))</f>
        <v/>
      </c>
      <c r="CN113" s="312" t="str">
        <f>IF(P113="PZ 70",Datenquelle_Peg2.1!$Q$3,IF(P113="PZ 72",Datenquelle_Peg2.1!$Q$4,IF(P113="PZ 78",Datenquelle_Peg2.1!$Q$5,IF(P113="PZ 85",Datenquelle_Peg2.1!$Q$6,IF(P113="PZ 88",Datenquelle_Peg2.1!$Q$7,IF(P113="PZ 92",Datenquelle_Peg2.1!$Q$8,IF(P113="00",Datenquelle_Peg2.1!$Q$2,IF(P113="SO 105",Datenquelle_Peg2.1!$Q$9,""))))))))</f>
        <v/>
      </c>
      <c r="CO113" s="312" t="str">
        <f>IF(O113="Profilzyl. PZ",Datenquelle_Peg2.1!$S$3,IF(O113="Blind",Datenquelle_Peg2.1!$S$2,IF(O113="Scandinavian Oval",Datenquelle_Peg2.1!$S$4,"")))</f>
        <v/>
      </c>
      <c r="CP113" s="312" t="str">
        <f t="shared" si="37"/>
        <v/>
      </c>
      <c r="CQ113" s="312" t="str">
        <f>IF(AND(Q113="außen",R113="einrastend"),Datenquelle_Peg2.1!$W$3,IF(AND(Q113="außen",R113="verschraubt"),Datenquelle_Peg2.1!$W$2,""))</f>
        <v/>
      </c>
      <c r="CR113" s="312" t="str">
        <f t="shared" si="33"/>
        <v/>
      </c>
      <c r="CS113" s="312" t="str">
        <f t="shared" si="34"/>
        <v/>
      </c>
      <c r="CT113" s="312" t="str">
        <f t="shared" si="35"/>
        <v/>
      </c>
      <c r="CU113" s="312"/>
      <c r="CV113" s="312"/>
      <c r="CW113" s="312"/>
      <c r="CX113" s="312"/>
      <c r="CY113" s="312"/>
      <c r="CZ113" s="312"/>
      <c r="DA113" s="312"/>
      <c r="DB113" s="312"/>
      <c r="DC113" s="312"/>
      <c r="DD113" s="312"/>
      <c r="DE113" s="312"/>
      <c r="DF113" s="312"/>
      <c r="DG113" s="312"/>
      <c r="DH113" s="312"/>
      <c r="DI113" s="312"/>
      <c r="DJ113" s="312"/>
      <c r="DK113" s="312"/>
      <c r="DL113" s="312"/>
      <c r="DM113" s="312"/>
      <c r="DN113" s="312"/>
      <c r="DO113" s="312"/>
      <c r="DP113" s="312"/>
      <c r="DQ113" s="312"/>
      <c r="DR113" s="312"/>
      <c r="DS113" s="312"/>
      <c r="DT113" s="312"/>
      <c r="DU113" s="312"/>
      <c r="DV113" s="312"/>
      <c r="DW113" s="312"/>
      <c r="DX113" s="312"/>
      <c r="DY113" s="312"/>
      <c r="DZ113" s="312"/>
      <c r="EA113" s="312"/>
      <c r="EB113" s="312"/>
      <c r="EC113" s="312"/>
      <c r="ED113" s="312"/>
      <c r="EE113" s="312"/>
      <c r="EF113" s="312"/>
      <c r="EG113" s="312"/>
      <c r="EH113" s="312"/>
      <c r="EI113" s="312"/>
      <c r="EJ113" s="312"/>
      <c r="EK113" s="312"/>
      <c r="EL113" s="312"/>
      <c r="EM113" s="312"/>
      <c r="EN113" s="312"/>
      <c r="EO113" s="312"/>
      <c r="EP113" s="312"/>
      <c r="EQ113" s="312"/>
      <c r="ER113" s="312"/>
      <c r="ES113" s="312"/>
      <c r="ET113" s="312"/>
      <c r="EU113" s="312"/>
      <c r="EV113" s="312"/>
      <c r="EW113" s="312"/>
      <c r="EX113" s="312"/>
      <c r="EY113" s="312"/>
    </row>
    <row r="114" spans="1:155" s="48" customFormat="1" ht="30" customHeight="1" x14ac:dyDescent="0.2">
      <c r="A114" s="159" t="str">
        <f t="shared" si="40"/>
        <v/>
      </c>
      <c r="B114" s="72"/>
      <c r="C114" s="72"/>
      <c r="D114" s="73"/>
      <c r="E114" s="339"/>
      <c r="F114" s="340"/>
      <c r="G114" s="347"/>
      <c r="H114" s="347"/>
      <c r="I114" s="344"/>
      <c r="J114" s="345"/>
      <c r="K114" s="346"/>
      <c r="L114" s="229"/>
      <c r="M114" s="228"/>
      <c r="N114" s="65"/>
      <c r="O114" s="65"/>
      <c r="P114" s="67"/>
      <c r="Q114" s="62"/>
      <c r="R114" s="68"/>
      <c r="S114" s="63"/>
      <c r="T114" s="63"/>
      <c r="U114" s="337"/>
      <c r="V114" s="63"/>
      <c r="W114" s="123"/>
      <c r="X114" s="69"/>
      <c r="Y114" s="81"/>
      <c r="Z114" s="152"/>
      <c r="AA114" s="146"/>
      <c r="AB114" s="153"/>
      <c r="AC114" s="154"/>
      <c r="AD114" s="152"/>
      <c r="AE114" s="152"/>
      <c r="AF114" s="155"/>
      <c r="AG114" s="156"/>
      <c r="AH114" s="155"/>
      <c r="AI114" s="317" t="str">
        <f t="shared" si="28"/>
        <v/>
      </c>
      <c r="AJ114" s="317" t="str">
        <f t="shared" si="29"/>
        <v/>
      </c>
      <c r="AK114" s="328" t="e">
        <f>IF(AR114=".OS",VLOOKUP($AT114,'Pull-Downs_Zyl'!M:N,2,FALSE),VLOOKUP($AT114,'Pull-Downs_Zyl'!K:L,2,FALSE))</f>
        <v>#N/A</v>
      </c>
      <c r="AL114" s="318" t="str">
        <f t="shared" si="36"/>
        <v/>
      </c>
      <c r="AM114" s="158" t="e">
        <f>VLOOKUP($AT114,'Pull-Downs_Zyl'!$K$5:$O$525,3,FALSE)</f>
        <v>#N/A</v>
      </c>
      <c r="AN114" s="151" t="str">
        <f t="shared" si="22"/>
        <v/>
      </c>
      <c r="AO114" s="151" t="str">
        <f t="shared" si="23"/>
        <v/>
      </c>
      <c r="AP114" s="151" t="str">
        <f t="shared" si="24"/>
        <v/>
      </c>
      <c r="AQ114" s="151" t="str">
        <f t="shared" si="25"/>
        <v/>
      </c>
      <c r="AR114" s="207" t="str">
        <f t="shared" si="30"/>
        <v/>
      </c>
      <c r="AS114" s="157" t="s">
        <v>95</v>
      </c>
      <c r="AT114" s="158" t="str">
        <f>IF(V114="Zubehör/Ersatzteile",VLOOKUP(W114,'Pull-Downs_Zyl'!$K$518:$O$525,3,FALSE),CONCATENATE(AN114,AO114,AP114,AQ114,AR114))</f>
        <v/>
      </c>
      <c r="AW114" s="70" t="str">
        <f t="shared" si="26"/>
        <v/>
      </c>
      <c r="BD114" s="70" t="str">
        <f t="shared" si="27"/>
        <v/>
      </c>
      <c r="BE114" s="48" t="s">
        <v>183</v>
      </c>
      <c r="BF114" s="48">
        <v>8.5</v>
      </c>
      <c r="BG114" s="48" t="s">
        <v>140</v>
      </c>
      <c r="BH114" s="48" t="str">
        <f t="shared" si="38"/>
        <v>84-888,5Edelstahl</v>
      </c>
      <c r="BI114" s="48" t="s">
        <v>279</v>
      </c>
      <c r="BK114" s="70" t="e">
        <f>IF(AND(#REF!="ja",M114=9,E114="PegaSys Office eVAYO"),CONCATENATE(L114,#REF!,M114,F114),IF(AND(#REF!="ja",M114=9,E114="PegaSys Office"),CONCATENATE(L114,#REF!,M114,F114),""))</f>
        <v>#REF!</v>
      </c>
      <c r="CB114" s="312"/>
      <c r="CC114" s="312"/>
      <c r="CD114" s="312"/>
      <c r="CE114" s="312" t="str">
        <f>IF(E114="PegaSys 2.1",Datenquelle_Peg2.1!$A$2,"")</f>
        <v/>
      </c>
      <c r="CF114" s="312" t="str">
        <f t="shared" si="31"/>
        <v/>
      </c>
      <c r="CG114" s="312" t="str">
        <f t="shared" si="32"/>
        <v/>
      </c>
      <c r="CH114" s="312" t="str">
        <f>IF(OR(S114="Rosetten",S114="Ovalrosetten"),Datenquelle_Peg2.1!$E$2,IF(OR(S114="Langschild",S114="Langschild schmal"),Datenquelle_Peg2.1!$E$3,IF(S114="Kurzschild",Datenquelle_Peg2.1!$E$4,IF(S114="Scandinavian Oval",Datenquelle_Peg2.1!$E$6,""))))</f>
        <v/>
      </c>
      <c r="CI114" s="312" t="str">
        <f>IF(T114=182,Datenquelle_Peg2.1!$G$2,IF(T114=192,Datenquelle_Peg2.1!$G$3,IF(T114=282,Datenquelle_Peg2.1!$G$4,IF(T114=292,Datenquelle_Peg2.1!$G$5,IF(T114=1182,Datenquelle_Peg2.1!$G$6,"")))))</f>
        <v/>
      </c>
      <c r="CJ114" s="312" t="str">
        <f>IF(G114="links",Datenquelle_Peg2.1!$I$2,IF(G114="rechts",Datenquelle_Peg2.1!$I$3,""))</f>
        <v/>
      </c>
      <c r="CK114" s="312" t="str">
        <f>IF(M114=7,Datenquelle_Peg2.1!$K$2,IF(M114=8,Datenquelle_Peg2.1!$K$3,IF(M114=8.5,Datenquelle_Peg2.1!$K$4,IF(M114=9,Datenquelle_Peg2.1!$K$5,IF(M114="F9 (FS)",Datenquelle_Peg2.1!$K$6,IF(M114=10,Datenquelle_Peg2.1!$K$7,""))))))</f>
        <v/>
      </c>
      <c r="CL114" s="312" t="str">
        <f>IF(L114="37-46 mm",Datenquelle_Peg2.1!$M$2,IF(L114="47-56 mm",Datenquelle_Peg2.1!$M$3,IF(L114="57-66 mm",Datenquelle_Peg2.1!$M$4,IF(L114="67-76 mm",Datenquelle_Peg2.1!$M$5,IF(L114="77-86 mm",Datenquelle_Peg2.1!$M$6,IF(L114="87-96 mm",Datenquelle_Peg2.1!$M$7,IF(L114="97-106 mm",Datenquelle_Peg2.1!$M$8,IF(L114="107-116 mm",Datenquelle_Peg2.1!$M$9,IF(L114="117-126 mm",Datenquelle_Peg2.1!$M$10,IF(L114="127-136 mm",Datenquelle_Peg2.1!$M$11,IF(L114="137-146 mm",Datenquelle_Peg2.1!$M$12,IF(L114="147-156 mm",Datenquelle_Peg2.1!$M$13,IF(L114="156-160 mm",Datenquelle_Peg2.1!$M$14,"")))))))))))))</f>
        <v/>
      </c>
      <c r="CM114" s="312" t="str">
        <f>IF(N114="Profilzyl. PZ",Datenquelle_Peg2.1!$O$3,IF(N114="Blind",Datenquelle_Peg2.1!$O$2,IF(N114="Zylinderabdeckung",Datenquelle_Peg2.1!$O$4,IF(N114="Scandinavian Oval",Datenquelle_Peg2.1!$O$5,""))))</f>
        <v/>
      </c>
      <c r="CN114" s="312" t="str">
        <f>IF(P114="PZ 70",Datenquelle_Peg2.1!$Q$3,IF(P114="PZ 72",Datenquelle_Peg2.1!$Q$4,IF(P114="PZ 78",Datenquelle_Peg2.1!$Q$5,IF(P114="PZ 85",Datenquelle_Peg2.1!$Q$6,IF(P114="PZ 88",Datenquelle_Peg2.1!$Q$7,IF(P114="PZ 92",Datenquelle_Peg2.1!$Q$8,IF(P114="00",Datenquelle_Peg2.1!$Q$2,IF(P114="SO 105",Datenquelle_Peg2.1!$Q$9,""))))))))</f>
        <v/>
      </c>
      <c r="CO114" s="312" t="str">
        <f>IF(O114="Profilzyl. PZ",Datenquelle_Peg2.1!$S$3,IF(O114="Blind",Datenquelle_Peg2.1!$S$2,IF(O114="Scandinavian Oval",Datenquelle_Peg2.1!$S$4,"")))</f>
        <v/>
      </c>
      <c r="CP114" s="312" t="str">
        <f t="shared" si="37"/>
        <v/>
      </c>
      <c r="CQ114" s="312" t="str">
        <f>IF(AND(Q114="außen",R114="einrastend"),Datenquelle_Peg2.1!$W$3,IF(AND(Q114="außen",R114="verschraubt"),Datenquelle_Peg2.1!$W$2,""))</f>
        <v/>
      </c>
      <c r="CR114" s="312" t="str">
        <f t="shared" si="33"/>
        <v/>
      </c>
      <c r="CS114" s="312" t="str">
        <f t="shared" si="34"/>
        <v/>
      </c>
      <c r="CT114" s="312" t="str">
        <f t="shared" si="35"/>
        <v/>
      </c>
      <c r="CU114" s="312"/>
      <c r="CV114" s="312"/>
      <c r="CW114" s="312"/>
      <c r="CX114" s="312"/>
      <c r="CY114" s="312"/>
      <c r="CZ114" s="312"/>
      <c r="DA114" s="312"/>
      <c r="DB114" s="312"/>
      <c r="DC114" s="312"/>
      <c r="DD114" s="312"/>
      <c r="DE114" s="312"/>
      <c r="DF114" s="312"/>
      <c r="DG114" s="312"/>
      <c r="DH114" s="312"/>
      <c r="DI114" s="312"/>
      <c r="DJ114" s="312"/>
      <c r="DK114" s="312"/>
      <c r="DL114" s="312"/>
      <c r="DM114" s="312"/>
      <c r="DN114" s="312"/>
      <c r="DO114" s="312"/>
      <c r="DP114" s="312"/>
      <c r="DQ114" s="312"/>
      <c r="DR114" s="312"/>
      <c r="DS114" s="312"/>
      <c r="DT114" s="312"/>
      <c r="DU114" s="312"/>
      <c r="DV114" s="312"/>
      <c r="DW114" s="312"/>
      <c r="DX114" s="312"/>
      <c r="DY114" s="312"/>
      <c r="DZ114" s="312"/>
      <c r="EA114" s="312"/>
      <c r="EB114" s="312"/>
      <c r="EC114" s="312"/>
      <c r="ED114" s="312"/>
      <c r="EE114" s="312"/>
      <c r="EF114" s="312"/>
      <c r="EG114" s="312"/>
      <c r="EH114" s="312"/>
      <c r="EI114" s="312"/>
      <c r="EJ114" s="312"/>
      <c r="EK114" s="312"/>
      <c r="EL114" s="312"/>
      <c r="EM114" s="312"/>
      <c r="EN114" s="312"/>
      <c r="EO114" s="312"/>
      <c r="EP114" s="312"/>
      <c r="EQ114" s="312"/>
      <c r="ER114" s="312"/>
      <c r="ES114" s="312"/>
      <c r="ET114" s="312"/>
      <c r="EU114" s="312"/>
      <c r="EV114" s="312"/>
      <c r="EW114" s="312"/>
      <c r="EX114" s="312"/>
      <c r="EY114" s="312"/>
    </row>
    <row r="115" spans="1:155" s="48" customFormat="1" ht="30" customHeight="1" x14ac:dyDescent="0.2">
      <c r="A115" s="159" t="str">
        <f t="shared" si="40"/>
        <v/>
      </c>
      <c r="B115" s="72"/>
      <c r="C115" s="72"/>
      <c r="D115" s="73"/>
      <c r="E115" s="339"/>
      <c r="F115" s="340"/>
      <c r="G115" s="347"/>
      <c r="H115" s="347"/>
      <c r="I115" s="344"/>
      <c r="J115" s="345"/>
      <c r="K115" s="346"/>
      <c r="L115" s="229"/>
      <c r="M115" s="228"/>
      <c r="N115" s="65"/>
      <c r="O115" s="65"/>
      <c r="P115" s="67"/>
      <c r="Q115" s="62"/>
      <c r="R115" s="68"/>
      <c r="S115" s="63"/>
      <c r="T115" s="63"/>
      <c r="U115" s="337"/>
      <c r="V115" s="63"/>
      <c r="W115" s="123"/>
      <c r="X115" s="69"/>
      <c r="Y115" s="81"/>
      <c r="Z115" s="152"/>
      <c r="AA115" s="146"/>
      <c r="AB115" s="153"/>
      <c r="AC115" s="154"/>
      <c r="AD115" s="152"/>
      <c r="AE115" s="152"/>
      <c r="AF115" s="155"/>
      <c r="AG115" s="156"/>
      <c r="AH115" s="155"/>
      <c r="AI115" s="317" t="str">
        <f t="shared" si="28"/>
        <v/>
      </c>
      <c r="AJ115" s="317" t="str">
        <f t="shared" si="29"/>
        <v/>
      </c>
      <c r="AK115" s="328" t="e">
        <f>IF(AR115=".OS",VLOOKUP($AT115,'Pull-Downs_Zyl'!M:N,2,FALSE),VLOOKUP($AT115,'Pull-Downs_Zyl'!K:L,2,FALSE))</f>
        <v>#N/A</v>
      </c>
      <c r="AL115" s="318" t="str">
        <f t="shared" si="36"/>
        <v/>
      </c>
      <c r="AM115" s="158" t="e">
        <f>VLOOKUP($AT115,'Pull-Downs_Zyl'!$K$5:$O$525,3,FALSE)</f>
        <v>#N/A</v>
      </c>
      <c r="AN115" s="151" t="str">
        <f t="shared" si="22"/>
        <v/>
      </c>
      <c r="AO115" s="151" t="str">
        <f t="shared" si="23"/>
        <v/>
      </c>
      <c r="AP115" s="151" t="str">
        <f t="shared" si="24"/>
        <v/>
      </c>
      <c r="AQ115" s="151" t="str">
        <f t="shared" si="25"/>
        <v/>
      </c>
      <c r="AR115" s="207" t="str">
        <f t="shared" si="30"/>
        <v/>
      </c>
      <c r="AS115" s="157" t="s">
        <v>95</v>
      </c>
      <c r="AT115" s="158" t="str">
        <f>IF(V115="Zubehör/Ersatzteile",VLOOKUP(W115,'Pull-Downs_Zyl'!$K$518:$O$525,3,FALSE),CONCATENATE(AN115,AO115,AP115,AQ115,AR115))</f>
        <v/>
      </c>
      <c r="AW115" s="70" t="str">
        <f t="shared" si="26"/>
        <v/>
      </c>
      <c r="BD115" s="70" t="str">
        <f t="shared" si="27"/>
        <v/>
      </c>
      <c r="BE115" s="48" t="s">
        <v>183</v>
      </c>
      <c r="BF115" s="48">
        <v>9</v>
      </c>
      <c r="BG115" s="48" t="s">
        <v>140</v>
      </c>
      <c r="BH115" s="48" t="str">
        <f t="shared" si="38"/>
        <v>84-889Edelstahl</v>
      </c>
      <c r="BI115" s="48" t="s">
        <v>280</v>
      </c>
      <c r="BK115" s="70" t="e">
        <f>IF(AND(#REF!="ja",M115=9,E115="PegaSys Office eVAYO"),CONCATENATE(L115,#REF!,M115,F115),IF(AND(#REF!="ja",M115=9,E115="PegaSys Office"),CONCATENATE(L115,#REF!,M115,F115),""))</f>
        <v>#REF!</v>
      </c>
      <c r="CB115" s="312"/>
      <c r="CC115" s="312"/>
      <c r="CD115" s="312"/>
      <c r="CE115" s="312" t="str">
        <f>IF(E115="PegaSys 2.1",Datenquelle_Peg2.1!$A$2,"")</f>
        <v/>
      </c>
      <c r="CF115" s="312" t="str">
        <f t="shared" si="31"/>
        <v/>
      </c>
      <c r="CG115" s="312" t="str">
        <f t="shared" si="32"/>
        <v/>
      </c>
      <c r="CH115" s="312" t="str">
        <f>IF(OR(S115="Rosetten",S115="Ovalrosetten"),Datenquelle_Peg2.1!$E$2,IF(OR(S115="Langschild",S115="Langschild schmal"),Datenquelle_Peg2.1!$E$3,IF(S115="Kurzschild",Datenquelle_Peg2.1!$E$4,IF(S115="Scandinavian Oval",Datenquelle_Peg2.1!$E$6,""))))</f>
        <v/>
      </c>
      <c r="CI115" s="312" t="str">
        <f>IF(T115=182,Datenquelle_Peg2.1!$G$2,IF(T115=192,Datenquelle_Peg2.1!$G$3,IF(T115=282,Datenquelle_Peg2.1!$G$4,IF(T115=292,Datenquelle_Peg2.1!$G$5,IF(T115=1182,Datenquelle_Peg2.1!$G$6,"")))))</f>
        <v/>
      </c>
      <c r="CJ115" s="312" t="str">
        <f>IF(G115="links",Datenquelle_Peg2.1!$I$2,IF(G115="rechts",Datenquelle_Peg2.1!$I$3,""))</f>
        <v/>
      </c>
      <c r="CK115" s="312" t="str">
        <f>IF(M115=7,Datenquelle_Peg2.1!$K$2,IF(M115=8,Datenquelle_Peg2.1!$K$3,IF(M115=8.5,Datenquelle_Peg2.1!$K$4,IF(M115=9,Datenquelle_Peg2.1!$K$5,IF(M115="F9 (FS)",Datenquelle_Peg2.1!$K$6,IF(M115=10,Datenquelle_Peg2.1!$K$7,""))))))</f>
        <v/>
      </c>
      <c r="CL115" s="312" t="str">
        <f>IF(L115="37-46 mm",Datenquelle_Peg2.1!$M$2,IF(L115="47-56 mm",Datenquelle_Peg2.1!$M$3,IF(L115="57-66 mm",Datenquelle_Peg2.1!$M$4,IF(L115="67-76 mm",Datenquelle_Peg2.1!$M$5,IF(L115="77-86 mm",Datenquelle_Peg2.1!$M$6,IF(L115="87-96 mm",Datenquelle_Peg2.1!$M$7,IF(L115="97-106 mm",Datenquelle_Peg2.1!$M$8,IF(L115="107-116 mm",Datenquelle_Peg2.1!$M$9,IF(L115="117-126 mm",Datenquelle_Peg2.1!$M$10,IF(L115="127-136 mm",Datenquelle_Peg2.1!$M$11,IF(L115="137-146 mm",Datenquelle_Peg2.1!$M$12,IF(L115="147-156 mm",Datenquelle_Peg2.1!$M$13,IF(L115="156-160 mm",Datenquelle_Peg2.1!$M$14,"")))))))))))))</f>
        <v/>
      </c>
      <c r="CM115" s="312" t="str">
        <f>IF(N115="Profilzyl. PZ",Datenquelle_Peg2.1!$O$3,IF(N115="Blind",Datenquelle_Peg2.1!$O$2,IF(N115="Zylinderabdeckung",Datenquelle_Peg2.1!$O$4,IF(N115="Scandinavian Oval",Datenquelle_Peg2.1!$O$5,""))))</f>
        <v/>
      </c>
      <c r="CN115" s="312" t="str">
        <f>IF(P115="PZ 70",Datenquelle_Peg2.1!$Q$3,IF(P115="PZ 72",Datenquelle_Peg2.1!$Q$4,IF(P115="PZ 78",Datenquelle_Peg2.1!$Q$5,IF(P115="PZ 85",Datenquelle_Peg2.1!$Q$6,IF(P115="PZ 88",Datenquelle_Peg2.1!$Q$7,IF(P115="PZ 92",Datenquelle_Peg2.1!$Q$8,IF(P115="00",Datenquelle_Peg2.1!$Q$2,IF(P115="SO 105",Datenquelle_Peg2.1!$Q$9,""))))))))</f>
        <v/>
      </c>
      <c r="CO115" s="312" t="str">
        <f>IF(O115="Profilzyl. PZ",Datenquelle_Peg2.1!$S$3,IF(O115="Blind",Datenquelle_Peg2.1!$S$2,IF(O115="Scandinavian Oval",Datenquelle_Peg2.1!$S$4,"")))</f>
        <v/>
      </c>
      <c r="CP115" s="312" t="str">
        <f t="shared" si="37"/>
        <v/>
      </c>
      <c r="CQ115" s="312" t="str">
        <f>IF(AND(Q115="außen",R115="einrastend"),Datenquelle_Peg2.1!$W$3,IF(AND(Q115="außen",R115="verschraubt"),Datenquelle_Peg2.1!$W$2,""))</f>
        <v/>
      </c>
      <c r="CR115" s="312" t="str">
        <f t="shared" si="33"/>
        <v/>
      </c>
      <c r="CS115" s="312" t="str">
        <f t="shared" si="34"/>
        <v/>
      </c>
      <c r="CT115" s="312" t="str">
        <f t="shared" si="35"/>
        <v/>
      </c>
      <c r="CU115" s="312"/>
      <c r="CV115" s="312"/>
      <c r="CW115" s="312"/>
      <c r="CX115" s="312"/>
      <c r="CY115" s="312"/>
      <c r="CZ115" s="312"/>
      <c r="DA115" s="312"/>
      <c r="DB115" s="312"/>
      <c r="DC115" s="312"/>
      <c r="DD115" s="312"/>
      <c r="DE115" s="312"/>
      <c r="DF115" s="312"/>
      <c r="DG115" s="312"/>
      <c r="DH115" s="312"/>
      <c r="DI115" s="312"/>
      <c r="DJ115" s="312"/>
      <c r="DK115" s="312"/>
      <c r="DL115" s="312"/>
      <c r="DM115" s="312"/>
      <c r="DN115" s="312"/>
      <c r="DO115" s="312"/>
      <c r="DP115" s="312"/>
      <c r="DQ115" s="312"/>
      <c r="DR115" s="312"/>
      <c r="DS115" s="312"/>
      <c r="DT115" s="312"/>
      <c r="DU115" s="312"/>
      <c r="DV115" s="312"/>
      <c r="DW115" s="312"/>
      <c r="DX115" s="312"/>
      <c r="DY115" s="312"/>
      <c r="DZ115" s="312"/>
      <c r="EA115" s="312"/>
      <c r="EB115" s="312"/>
      <c r="EC115" s="312"/>
      <c r="ED115" s="312"/>
      <c r="EE115" s="312"/>
      <c r="EF115" s="312"/>
      <c r="EG115" s="312"/>
      <c r="EH115" s="312"/>
      <c r="EI115" s="312"/>
      <c r="EJ115" s="312"/>
      <c r="EK115" s="312"/>
      <c r="EL115" s="312"/>
      <c r="EM115" s="312"/>
      <c r="EN115" s="312"/>
      <c r="EO115" s="312"/>
      <c r="EP115" s="312"/>
      <c r="EQ115" s="312"/>
      <c r="ER115" s="312"/>
      <c r="ES115" s="312"/>
      <c r="ET115" s="312"/>
      <c r="EU115" s="312"/>
      <c r="EV115" s="312"/>
      <c r="EW115" s="312"/>
      <c r="EX115" s="312"/>
      <c r="EY115" s="312"/>
    </row>
    <row r="116" spans="1:155" s="48" customFormat="1" ht="30" customHeight="1" x14ac:dyDescent="0.2">
      <c r="A116" s="159" t="str">
        <f t="shared" si="40"/>
        <v/>
      </c>
      <c r="B116" s="72"/>
      <c r="C116" s="72"/>
      <c r="D116" s="73"/>
      <c r="E116" s="339"/>
      <c r="F116" s="340"/>
      <c r="G116" s="347"/>
      <c r="H116" s="347"/>
      <c r="I116" s="344"/>
      <c r="J116" s="345"/>
      <c r="K116" s="346"/>
      <c r="L116" s="229"/>
      <c r="M116" s="228"/>
      <c r="N116" s="65"/>
      <c r="O116" s="65"/>
      <c r="P116" s="67"/>
      <c r="Q116" s="62"/>
      <c r="R116" s="68"/>
      <c r="S116" s="63"/>
      <c r="T116" s="63"/>
      <c r="U116" s="337"/>
      <c r="V116" s="63"/>
      <c r="W116" s="123"/>
      <c r="X116" s="69"/>
      <c r="Y116" s="81"/>
      <c r="Z116" s="152"/>
      <c r="AA116" s="146"/>
      <c r="AB116" s="153"/>
      <c r="AC116" s="154"/>
      <c r="AD116" s="152"/>
      <c r="AE116" s="152"/>
      <c r="AF116" s="155"/>
      <c r="AG116" s="156"/>
      <c r="AH116" s="155"/>
      <c r="AI116" s="317" t="str">
        <f t="shared" si="28"/>
        <v/>
      </c>
      <c r="AJ116" s="317" t="str">
        <f t="shared" si="29"/>
        <v/>
      </c>
      <c r="AK116" s="328" t="e">
        <f>IF(AR116=".OS",VLOOKUP($AT116,'Pull-Downs_Zyl'!M:N,2,FALSE),VLOOKUP($AT116,'Pull-Downs_Zyl'!K:L,2,FALSE))</f>
        <v>#N/A</v>
      </c>
      <c r="AL116" s="318" t="str">
        <f t="shared" si="36"/>
        <v/>
      </c>
      <c r="AM116" s="158" t="e">
        <f>VLOOKUP($AT116,'Pull-Downs_Zyl'!$K$5:$O$525,3,FALSE)</f>
        <v>#N/A</v>
      </c>
      <c r="AN116" s="151" t="str">
        <f t="shared" si="22"/>
        <v/>
      </c>
      <c r="AO116" s="151" t="str">
        <f t="shared" si="23"/>
        <v/>
      </c>
      <c r="AP116" s="151" t="str">
        <f t="shared" si="24"/>
        <v/>
      </c>
      <c r="AQ116" s="151" t="str">
        <f t="shared" si="25"/>
        <v/>
      </c>
      <c r="AR116" s="207" t="str">
        <f t="shared" si="30"/>
        <v/>
      </c>
      <c r="AS116" s="157" t="s">
        <v>95</v>
      </c>
      <c r="AT116" s="158" t="str">
        <f>IF(V116="Zubehör/Ersatzteile",VLOOKUP(W116,'Pull-Downs_Zyl'!$K$518:$O$525,3,FALSE),CONCATENATE(AN116,AO116,AP116,AQ116,AR116))</f>
        <v/>
      </c>
      <c r="AW116" s="70" t="str">
        <f t="shared" si="26"/>
        <v/>
      </c>
      <c r="BD116" s="70" t="str">
        <f t="shared" si="27"/>
        <v/>
      </c>
      <c r="BE116" s="48" t="s">
        <v>183</v>
      </c>
      <c r="BF116" s="48">
        <v>10</v>
      </c>
      <c r="BG116" s="48" t="s">
        <v>140</v>
      </c>
      <c r="BH116" s="48" t="str">
        <f t="shared" si="38"/>
        <v>84-8810Edelstahl</v>
      </c>
      <c r="BI116" s="48" t="s">
        <v>281</v>
      </c>
      <c r="BK116" s="70" t="e">
        <f>IF(AND(#REF!="ja",M116=9,E116="PegaSys Office eVAYO"),CONCATENATE(L116,#REF!,M116,F116),IF(AND(#REF!="ja",M116=9,E116="PegaSys Office"),CONCATENATE(L116,#REF!,M116,F116),""))</f>
        <v>#REF!</v>
      </c>
      <c r="CB116" s="312"/>
      <c r="CC116" s="312"/>
      <c r="CD116" s="312"/>
      <c r="CE116" s="312" t="str">
        <f>IF(E116="PegaSys 2.1",Datenquelle_Peg2.1!$A$2,"")</f>
        <v/>
      </c>
      <c r="CF116" s="312" t="str">
        <f t="shared" si="31"/>
        <v/>
      </c>
      <c r="CG116" s="312" t="str">
        <f t="shared" si="32"/>
        <v/>
      </c>
      <c r="CH116" s="312" t="str">
        <f>IF(OR(S116="Rosetten",S116="Ovalrosetten"),Datenquelle_Peg2.1!$E$2,IF(OR(S116="Langschild",S116="Langschild schmal"),Datenquelle_Peg2.1!$E$3,IF(S116="Kurzschild",Datenquelle_Peg2.1!$E$4,IF(S116="Scandinavian Oval",Datenquelle_Peg2.1!$E$6,""))))</f>
        <v/>
      </c>
      <c r="CI116" s="312" t="str">
        <f>IF(T116=182,Datenquelle_Peg2.1!$G$2,IF(T116=192,Datenquelle_Peg2.1!$G$3,IF(T116=282,Datenquelle_Peg2.1!$G$4,IF(T116=292,Datenquelle_Peg2.1!$G$5,IF(T116=1182,Datenquelle_Peg2.1!$G$6,"")))))</f>
        <v/>
      </c>
      <c r="CJ116" s="312" t="str">
        <f>IF(G116="links",Datenquelle_Peg2.1!$I$2,IF(G116="rechts",Datenquelle_Peg2.1!$I$3,""))</f>
        <v/>
      </c>
      <c r="CK116" s="312" t="str">
        <f>IF(M116=7,Datenquelle_Peg2.1!$K$2,IF(M116=8,Datenquelle_Peg2.1!$K$3,IF(M116=8.5,Datenquelle_Peg2.1!$K$4,IF(M116=9,Datenquelle_Peg2.1!$K$5,IF(M116="F9 (FS)",Datenquelle_Peg2.1!$K$6,IF(M116=10,Datenquelle_Peg2.1!$K$7,""))))))</f>
        <v/>
      </c>
      <c r="CL116" s="312" t="str">
        <f>IF(L116="37-46 mm",Datenquelle_Peg2.1!$M$2,IF(L116="47-56 mm",Datenquelle_Peg2.1!$M$3,IF(L116="57-66 mm",Datenquelle_Peg2.1!$M$4,IF(L116="67-76 mm",Datenquelle_Peg2.1!$M$5,IF(L116="77-86 mm",Datenquelle_Peg2.1!$M$6,IF(L116="87-96 mm",Datenquelle_Peg2.1!$M$7,IF(L116="97-106 mm",Datenquelle_Peg2.1!$M$8,IF(L116="107-116 mm",Datenquelle_Peg2.1!$M$9,IF(L116="117-126 mm",Datenquelle_Peg2.1!$M$10,IF(L116="127-136 mm",Datenquelle_Peg2.1!$M$11,IF(L116="137-146 mm",Datenquelle_Peg2.1!$M$12,IF(L116="147-156 mm",Datenquelle_Peg2.1!$M$13,IF(L116="156-160 mm",Datenquelle_Peg2.1!$M$14,"")))))))))))))</f>
        <v/>
      </c>
      <c r="CM116" s="312" t="str">
        <f>IF(N116="Profilzyl. PZ",Datenquelle_Peg2.1!$O$3,IF(N116="Blind",Datenquelle_Peg2.1!$O$2,IF(N116="Zylinderabdeckung",Datenquelle_Peg2.1!$O$4,IF(N116="Scandinavian Oval",Datenquelle_Peg2.1!$O$5,""))))</f>
        <v/>
      </c>
      <c r="CN116" s="312" t="str">
        <f>IF(P116="PZ 70",Datenquelle_Peg2.1!$Q$3,IF(P116="PZ 72",Datenquelle_Peg2.1!$Q$4,IF(P116="PZ 78",Datenquelle_Peg2.1!$Q$5,IF(P116="PZ 85",Datenquelle_Peg2.1!$Q$6,IF(P116="PZ 88",Datenquelle_Peg2.1!$Q$7,IF(P116="PZ 92",Datenquelle_Peg2.1!$Q$8,IF(P116="00",Datenquelle_Peg2.1!$Q$2,IF(P116="SO 105",Datenquelle_Peg2.1!$Q$9,""))))))))</f>
        <v/>
      </c>
      <c r="CO116" s="312" t="str">
        <f>IF(O116="Profilzyl. PZ",Datenquelle_Peg2.1!$S$3,IF(O116="Blind",Datenquelle_Peg2.1!$S$2,IF(O116="Scandinavian Oval",Datenquelle_Peg2.1!$S$4,"")))</f>
        <v/>
      </c>
      <c r="CP116" s="312" t="str">
        <f t="shared" si="37"/>
        <v/>
      </c>
      <c r="CQ116" s="312" t="str">
        <f>IF(AND(Q116="außen",R116="einrastend"),Datenquelle_Peg2.1!$W$3,IF(AND(Q116="außen",R116="verschraubt"),Datenquelle_Peg2.1!$W$2,""))</f>
        <v/>
      </c>
      <c r="CR116" s="312" t="str">
        <f t="shared" si="33"/>
        <v/>
      </c>
      <c r="CS116" s="312" t="str">
        <f t="shared" si="34"/>
        <v/>
      </c>
      <c r="CT116" s="312" t="str">
        <f t="shared" si="35"/>
        <v/>
      </c>
      <c r="CU116" s="312"/>
      <c r="CV116" s="312"/>
      <c r="CW116" s="312"/>
      <c r="CX116" s="312"/>
      <c r="CY116" s="312"/>
      <c r="CZ116" s="312"/>
      <c r="DA116" s="312"/>
      <c r="DB116" s="312"/>
      <c r="DC116" s="312"/>
      <c r="DD116" s="312"/>
      <c r="DE116" s="312"/>
      <c r="DF116" s="312"/>
      <c r="DG116" s="312"/>
      <c r="DH116" s="312"/>
      <c r="DI116" s="312"/>
      <c r="DJ116" s="312"/>
      <c r="DK116" s="312"/>
      <c r="DL116" s="312"/>
      <c r="DM116" s="312"/>
      <c r="DN116" s="312"/>
      <c r="DO116" s="312"/>
      <c r="DP116" s="312"/>
      <c r="DQ116" s="312"/>
      <c r="DR116" s="312"/>
      <c r="DS116" s="312"/>
      <c r="DT116" s="312"/>
      <c r="DU116" s="312"/>
      <c r="DV116" s="312"/>
      <c r="DW116" s="312"/>
      <c r="DX116" s="312"/>
      <c r="DY116" s="312"/>
      <c r="DZ116" s="312"/>
      <c r="EA116" s="312"/>
      <c r="EB116" s="312"/>
      <c r="EC116" s="312"/>
      <c r="ED116" s="312"/>
      <c r="EE116" s="312"/>
      <c r="EF116" s="312"/>
      <c r="EG116" s="312"/>
      <c r="EH116" s="312"/>
      <c r="EI116" s="312"/>
      <c r="EJ116" s="312"/>
      <c r="EK116" s="312"/>
      <c r="EL116" s="312"/>
      <c r="EM116" s="312"/>
      <c r="EN116" s="312"/>
      <c r="EO116" s="312"/>
      <c r="EP116" s="312"/>
      <c r="EQ116" s="312"/>
      <c r="ER116" s="312"/>
      <c r="ES116" s="312"/>
      <c r="ET116" s="312"/>
      <c r="EU116" s="312"/>
      <c r="EV116" s="312"/>
      <c r="EW116" s="312"/>
      <c r="EX116" s="312"/>
      <c r="EY116" s="312"/>
    </row>
    <row r="117" spans="1:155" s="48" customFormat="1" ht="30" customHeight="1" x14ac:dyDescent="0.2">
      <c r="A117" s="159" t="str">
        <f t="shared" si="40"/>
        <v/>
      </c>
      <c r="B117" s="72"/>
      <c r="C117" s="72"/>
      <c r="D117" s="73"/>
      <c r="E117" s="339"/>
      <c r="F117" s="340"/>
      <c r="G117" s="347"/>
      <c r="H117" s="347"/>
      <c r="I117" s="344"/>
      <c r="J117" s="345"/>
      <c r="K117" s="346"/>
      <c r="L117" s="229"/>
      <c r="M117" s="228"/>
      <c r="N117" s="65"/>
      <c r="O117" s="65"/>
      <c r="P117" s="67"/>
      <c r="Q117" s="62"/>
      <c r="R117" s="68"/>
      <c r="S117" s="63"/>
      <c r="T117" s="63"/>
      <c r="U117" s="337"/>
      <c r="V117" s="63"/>
      <c r="W117" s="123"/>
      <c r="X117" s="69"/>
      <c r="Y117" s="81"/>
      <c r="Z117" s="152"/>
      <c r="AA117" s="146"/>
      <c r="AB117" s="153"/>
      <c r="AC117" s="154"/>
      <c r="AD117" s="152"/>
      <c r="AE117" s="152"/>
      <c r="AF117" s="155"/>
      <c r="AG117" s="156"/>
      <c r="AH117" s="155"/>
      <c r="AI117" s="317" t="str">
        <f t="shared" si="28"/>
        <v/>
      </c>
      <c r="AJ117" s="317" t="str">
        <f t="shared" si="29"/>
        <v/>
      </c>
      <c r="AK117" s="328" t="e">
        <f>IF(AR117=".OS",VLOOKUP($AT117,'Pull-Downs_Zyl'!M:N,2,FALSE),VLOOKUP($AT117,'Pull-Downs_Zyl'!K:L,2,FALSE))</f>
        <v>#N/A</v>
      </c>
      <c r="AL117" s="318" t="str">
        <f t="shared" si="36"/>
        <v/>
      </c>
      <c r="AM117" s="158" t="e">
        <f>VLOOKUP($AT117,'Pull-Downs_Zyl'!$K$5:$O$525,3,FALSE)</f>
        <v>#N/A</v>
      </c>
      <c r="AN117" s="151" t="str">
        <f t="shared" si="22"/>
        <v/>
      </c>
      <c r="AO117" s="151" t="str">
        <f t="shared" si="23"/>
        <v/>
      </c>
      <c r="AP117" s="151" t="str">
        <f t="shared" si="24"/>
        <v/>
      </c>
      <c r="AQ117" s="151" t="str">
        <f t="shared" si="25"/>
        <v/>
      </c>
      <c r="AR117" s="207" t="str">
        <f t="shared" si="30"/>
        <v/>
      </c>
      <c r="AS117" s="157" t="s">
        <v>95</v>
      </c>
      <c r="AT117" s="158" t="str">
        <f>IF(V117="Zubehör/Ersatzteile",VLOOKUP(W117,'Pull-Downs_Zyl'!$K$518:$O$525,3,FALSE),CONCATENATE(AN117,AO117,AP117,AQ117,AR117))</f>
        <v/>
      </c>
      <c r="AW117" s="70" t="str">
        <f t="shared" si="26"/>
        <v/>
      </c>
      <c r="BD117" s="70" t="str">
        <f t="shared" si="27"/>
        <v/>
      </c>
      <c r="BE117" s="48" t="s">
        <v>186</v>
      </c>
      <c r="BF117" s="48">
        <v>7</v>
      </c>
      <c r="BG117" s="48" t="s">
        <v>140</v>
      </c>
      <c r="BH117" s="48" t="str">
        <f t="shared" si="38"/>
        <v>89-937Edelstahl</v>
      </c>
      <c r="BI117" s="48" t="s">
        <v>282</v>
      </c>
      <c r="BK117" s="70" t="e">
        <f>IF(AND(#REF!="ja",M117=9,E117="PegaSys Office eVAYO"),CONCATENATE(L117,#REF!,M117,F117),IF(AND(#REF!="ja",M117=9,E117="PegaSys Office"),CONCATENATE(L117,#REF!,M117,F117),""))</f>
        <v>#REF!</v>
      </c>
      <c r="CB117" s="312"/>
      <c r="CC117" s="312"/>
      <c r="CD117" s="312"/>
      <c r="CE117" s="312" t="str">
        <f>IF(E117="PegaSys 2.1",Datenquelle_Peg2.1!$A$2,"")</f>
        <v/>
      </c>
      <c r="CF117" s="312" t="str">
        <f t="shared" si="31"/>
        <v/>
      </c>
      <c r="CG117" s="312" t="str">
        <f t="shared" si="32"/>
        <v/>
      </c>
      <c r="CH117" s="312" t="str">
        <f>IF(OR(S117="Rosetten",S117="Ovalrosetten"),Datenquelle_Peg2.1!$E$2,IF(OR(S117="Langschild",S117="Langschild schmal"),Datenquelle_Peg2.1!$E$3,IF(S117="Kurzschild",Datenquelle_Peg2.1!$E$4,IF(S117="Scandinavian Oval",Datenquelle_Peg2.1!$E$6,""))))</f>
        <v/>
      </c>
      <c r="CI117" s="312" t="str">
        <f>IF(T117=182,Datenquelle_Peg2.1!$G$2,IF(T117=192,Datenquelle_Peg2.1!$G$3,IF(T117=282,Datenquelle_Peg2.1!$G$4,IF(T117=292,Datenquelle_Peg2.1!$G$5,IF(T117=1182,Datenquelle_Peg2.1!$G$6,"")))))</f>
        <v/>
      </c>
      <c r="CJ117" s="312" t="str">
        <f>IF(G117="links",Datenquelle_Peg2.1!$I$2,IF(G117="rechts",Datenquelle_Peg2.1!$I$3,""))</f>
        <v/>
      </c>
      <c r="CK117" s="312" t="str">
        <f>IF(M117=7,Datenquelle_Peg2.1!$K$2,IF(M117=8,Datenquelle_Peg2.1!$K$3,IF(M117=8.5,Datenquelle_Peg2.1!$K$4,IF(M117=9,Datenquelle_Peg2.1!$K$5,IF(M117="F9 (FS)",Datenquelle_Peg2.1!$K$6,IF(M117=10,Datenquelle_Peg2.1!$K$7,""))))))</f>
        <v/>
      </c>
      <c r="CL117" s="312" t="str">
        <f>IF(L117="37-46 mm",Datenquelle_Peg2.1!$M$2,IF(L117="47-56 mm",Datenquelle_Peg2.1!$M$3,IF(L117="57-66 mm",Datenquelle_Peg2.1!$M$4,IF(L117="67-76 mm",Datenquelle_Peg2.1!$M$5,IF(L117="77-86 mm",Datenquelle_Peg2.1!$M$6,IF(L117="87-96 mm",Datenquelle_Peg2.1!$M$7,IF(L117="97-106 mm",Datenquelle_Peg2.1!$M$8,IF(L117="107-116 mm",Datenquelle_Peg2.1!$M$9,IF(L117="117-126 mm",Datenquelle_Peg2.1!$M$10,IF(L117="127-136 mm",Datenquelle_Peg2.1!$M$11,IF(L117="137-146 mm",Datenquelle_Peg2.1!$M$12,IF(L117="147-156 mm",Datenquelle_Peg2.1!$M$13,IF(L117="156-160 mm",Datenquelle_Peg2.1!$M$14,"")))))))))))))</f>
        <v/>
      </c>
      <c r="CM117" s="312" t="str">
        <f>IF(N117="Profilzyl. PZ",Datenquelle_Peg2.1!$O$3,IF(N117="Blind",Datenquelle_Peg2.1!$O$2,IF(N117="Zylinderabdeckung",Datenquelle_Peg2.1!$O$4,IF(N117="Scandinavian Oval",Datenquelle_Peg2.1!$O$5,""))))</f>
        <v/>
      </c>
      <c r="CN117" s="312" t="str">
        <f>IF(P117="PZ 70",Datenquelle_Peg2.1!$Q$3,IF(P117="PZ 72",Datenquelle_Peg2.1!$Q$4,IF(P117="PZ 78",Datenquelle_Peg2.1!$Q$5,IF(P117="PZ 85",Datenquelle_Peg2.1!$Q$6,IF(P117="PZ 88",Datenquelle_Peg2.1!$Q$7,IF(P117="PZ 92",Datenquelle_Peg2.1!$Q$8,IF(P117="00",Datenquelle_Peg2.1!$Q$2,IF(P117="SO 105",Datenquelle_Peg2.1!$Q$9,""))))))))</f>
        <v/>
      </c>
      <c r="CO117" s="312" t="str">
        <f>IF(O117="Profilzyl. PZ",Datenquelle_Peg2.1!$S$3,IF(O117="Blind",Datenquelle_Peg2.1!$S$2,IF(O117="Scandinavian Oval",Datenquelle_Peg2.1!$S$4,"")))</f>
        <v/>
      </c>
      <c r="CP117" s="312" t="str">
        <f t="shared" si="37"/>
        <v/>
      </c>
      <c r="CQ117" s="312" t="str">
        <f>IF(AND(Q117="außen",R117="einrastend"),Datenquelle_Peg2.1!$W$3,IF(AND(Q117="außen",R117="verschraubt"),Datenquelle_Peg2.1!$W$2,""))</f>
        <v/>
      </c>
      <c r="CR117" s="312" t="str">
        <f t="shared" si="33"/>
        <v/>
      </c>
      <c r="CS117" s="312" t="str">
        <f t="shared" si="34"/>
        <v/>
      </c>
      <c r="CT117" s="312" t="str">
        <f t="shared" si="35"/>
        <v/>
      </c>
      <c r="CU117" s="312"/>
      <c r="CV117" s="312"/>
      <c r="CW117" s="312"/>
      <c r="CX117" s="312"/>
      <c r="CY117" s="312"/>
      <c r="CZ117" s="312"/>
      <c r="DA117" s="312"/>
      <c r="DB117" s="312"/>
      <c r="DC117" s="312"/>
      <c r="DD117" s="312"/>
      <c r="DE117" s="312"/>
      <c r="DF117" s="312"/>
      <c r="DG117" s="312"/>
      <c r="DH117" s="312"/>
      <c r="DI117" s="312"/>
      <c r="DJ117" s="312"/>
      <c r="DK117" s="312"/>
      <c r="DL117" s="312"/>
      <c r="DM117" s="312"/>
      <c r="DN117" s="312"/>
      <c r="DO117" s="312"/>
      <c r="DP117" s="312"/>
      <c r="DQ117" s="312"/>
      <c r="DR117" s="312"/>
      <c r="DS117" s="312"/>
      <c r="DT117" s="312"/>
      <c r="DU117" s="312"/>
      <c r="DV117" s="312"/>
      <c r="DW117" s="312"/>
      <c r="DX117" s="312"/>
      <c r="DY117" s="312"/>
      <c r="DZ117" s="312"/>
      <c r="EA117" s="312"/>
      <c r="EB117" s="312"/>
      <c r="EC117" s="312"/>
      <c r="ED117" s="312"/>
      <c r="EE117" s="312"/>
      <c r="EF117" s="312"/>
      <c r="EG117" s="312"/>
      <c r="EH117" s="312"/>
      <c r="EI117" s="312"/>
      <c r="EJ117" s="312"/>
      <c r="EK117" s="312"/>
      <c r="EL117" s="312"/>
      <c r="EM117" s="312"/>
      <c r="EN117" s="312"/>
      <c r="EO117" s="312"/>
      <c r="EP117" s="312"/>
      <c r="EQ117" s="312"/>
      <c r="ER117" s="312"/>
      <c r="ES117" s="312"/>
      <c r="ET117" s="312"/>
      <c r="EU117" s="312"/>
      <c r="EV117" s="312"/>
      <c r="EW117" s="312"/>
      <c r="EX117" s="312"/>
      <c r="EY117" s="312"/>
    </row>
    <row r="118" spans="1:155" s="48" customFormat="1" ht="30" customHeight="1" x14ac:dyDescent="0.2">
      <c r="A118" s="159" t="str">
        <f t="shared" ref="A118:A161" si="41">IF(E118&lt;&gt;"",A117+1,"")</f>
        <v/>
      </c>
      <c r="B118" s="72"/>
      <c r="C118" s="72"/>
      <c r="D118" s="73"/>
      <c r="E118" s="339"/>
      <c r="F118" s="340"/>
      <c r="G118" s="347"/>
      <c r="H118" s="347"/>
      <c r="I118" s="344"/>
      <c r="J118" s="345"/>
      <c r="K118" s="346"/>
      <c r="L118" s="229"/>
      <c r="M118" s="228"/>
      <c r="N118" s="65"/>
      <c r="O118" s="65"/>
      <c r="P118" s="67"/>
      <c r="Q118" s="62"/>
      <c r="R118" s="68"/>
      <c r="S118" s="63"/>
      <c r="T118" s="63"/>
      <c r="U118" s="337"/>
      <c r="V118" s="63"/>
      <c r="W118" s="123"/>
      <c r="X118" s="69"/>
      <c r="Y118" s="81"/>
      <c r="Z118" s="152"/>
      <c r="AA118" s="146"/>
      <c r="AB118" s="153"/>
      <c r="AC118" s="154"/>
      <c r="AD118" s="152"/>
      <c r="AE118" s="152"/>
      <c r="AF118" s="155"/>
      <c r="AG118" s="156"/>
      <c r="AH118" s="155"/>
      <c r="AI118" s="317" t="str">
        <f t="shared" si="28"/>
        <v/>
      </c>
      <c r="AJ118" s="317" t="str">
        <f t="shared" si="29"/>
        <v/>
      </c>
      <c r="AK118" s="328" t="e">
        <f>IF(AR118=".OS",VLOOKUP($AT118,'Pull-Downs_Zyl'!M:N,2,FALSE),VLOOKUP($AT118,'Pull-Downs_Zyl'!K:L,2,FALSE))</f>
        <v>#N/A</v>
      </c>
      <c r="AL118" s="318" t="str">
        <f t="shared" si="36"/>
        <v/>
      </c>
      <c r="AM118" s="158" t="e">
        <f>VLOOKUP($AT118,'Pull-Downs_Zyl'!$K$5:$O$525,3,FALSE)</f>
        <v>#N/A</v>
      </c>
      <c r="AN118" s="151" t="str">
        <f t="shared" si="22"/>
        <v/>
      </c>
      <c r="AO118" s="151" t="str">
        <f t="shared" si="23"/>
        <v/>
      </c>
      <c r="AP118" s="151" t="str">
        <f t="shared" si="24"/>
        <v/>
      </c>
      <c r="AQ118" s="151" t="str">
        <f t="shared" si="25"/>
        <v/>
      </c>
      <c r="AR118" s="207" t="str">
        <f t="shared" si="30"/>
        <v/>
      </c>
      <c r="AS118" s="157" t="s">
        <v>95</v>
      </c>
      <c r="AT118" s="158" t="str">
        <f>IF(V118="Zubehör/Ersatzteile",VLOOKUP(W118,'Pull-Downs_Zyl'!$K$518:$O$525,3,FALSE),CONCATENATE(AN118,AO118,AP118,AQ118,AR118))</f>
        <v/>
      </c>
      <c r="AW118" s="70" t="str">
        <f t="shared" si="26"/>
        <v/>
      </c>
      <c r="BD118" s="70" t="str">
        <f t="shared" si="27"/>
        <v/>
      </c>
      <c r="BE118" s="48" t="s">
        <v>186</v>
      </c>
      <c r="BF118" s="48">
        <v>8</v>
      </c>
      <c r="BG118" s="48" t="s">
        <v>140</v>
      </c>
      <c r="BH118" s="48" t="str">
        <f t="shared" si="38"/>
        <v>89-938Edelstahl</v>
      </c>
      <c r="BI118" s="48" t="s">
        <v>283</v>
      </c>
      <c r="BK118" s="70" t="e">
        <f>IF(AND(#REF!="ja",M118=9,E118="PegaSys Office eVAYO"),CONCATENATE(L118,#REF!,M118,F118),IF(AND(#REF!="ja",M118=9,E118="PegaSys Office"),CONCATENATE(L118,#REF!,M118,F118),""))</f>
        <v>#REF!</v>
      </c>
      <c r="CB118" s="312"/>
      <c r="CC118" s="312"/>
      <c r="CD118" s="312"/>
      <c r="CE118" s="312" t="str">
        <f>IF(E118="PegaSys 2.1",Datenquelle_Peg2.1!$A$2,"")</f>
        <v/>
      </c>
      <c r="CF118" s="312" t="str">
        <f t="shared" si="31"/>
        <v/>
      </c>
      <c r="CG118" s="312" t="str">
        <f t="shared" si="32"/>
        <v/>
      </c>
      <c r="CH118" s="312" t="str">
        <f>IF(OR(S118="Rosetten",S118="Ovalrosetten"),Datenquelle_Peg2.1!$E$2,IF(OR(S118="Langschild",S118="Langschild schmal"),Datenquelle_Peg2.1!$E$3,IF(S118="Kurzschild",Datenquelle_Peg2.1!$E$4,IF(S118="Scandinavian Oval",Datenquelle_Peg2.1!$E$6,""))))</f>
        <v/>
      </c>
      <c r="CI118" s="312" t="str">
        <f>IF(T118=182,Datenquelle_Peg2.1!$G$2,IF(T118=192,Datenquelle_Peg2.1!$G$3,IF(T118=282,Datenquelle_Peg2.1!$G$4,IF(T118=292,Datenquelle_Peg2.1!$G$5,IF(T118=1182,Datenquelle_Peg2.1!$G$6,"")))))</f>
        <v/>
      </c>
      <c r="CJ118" s="312" t="str">
        <f>IF(G118="links",Datenquelle_Peg2.1!$I$2,IF(G118="rechts",Datenquelle_Peg2.1!$I$3,""))</f>
        <v/>
      </c>
      <c r="CK118" s="312" t="str">
        <f>IF(M118=7,Datenquelle_Peg2.1!$K$2,IF(M118=8,Datenquelle_Peg2.1!$K$3,IF(M118=8.5,Datenquelle_Peg2.1!$K$4,IF(M118=9,Datenquelle_Peg2.1!$K$5,IF(M118="F9 (FS)",Datenquelle_Peg2.1!$K$6,IF(M118=10,Datenquelle_Peg2.1!$K$7,""))))))</f>
        <v/>
      </c>
      <c r="CL118" s="312" t="str">
        <f>IF(L118="37-46 mm",Datenquelle_Peg2.1!$M$2,IF(L118="47-56 mm",Datenquelle_Peg2.1!$M$3,IF(L118="57-66 mm",Datenquelle_Peg2.1!$M$4,IF(L118="67-76 mm",Datenquelle_Peg2.1!$M$5,IF(L118="77-86 mm",Datenquelle_Peg2.1!$M$6,IF(L118="87-96 mm",Datenquelle_Peg2.1!$M$7,IF(L118="97-106 mm",Datenquelle_Peg2.1!$M$8,IF(L118="107-116 mm",Datenquelle_Peg2.1!$M$9,IF(L118="117-126 mm",Datenquelle_Peg2.1!$M$10,IF(L118="127-136 mm",Datenquelle_Peg2.1!$M$11,IF(L118="137-146 mm",Datenquelle_Peg2.1!$M$12,IF(L118="147-156 mm",Datenquelle_Peg2.1!$M$13,IF(L118="156-160 mm",Datenquelle_Peg2.1!$M$14,"")))))))))))))</f>
        <v/>
      </c>
      <c r="CM118" s="312" t="str">
        <f>IF(N118="Profilzyl. PZ",Datenquelle_Peg2.1!$O$3,IF(N118="Blind",Datenquelle_Peg2.1!$O$2,IF(N118="Zylinderabdeckung",Datenquelle_Peg2.1!$O$4,IF(N118="Scandinavian Oval",Datenquelle_Peg2.1!$O$5,""))))</f>
        <v/>
      </c>
      <c r="CN118" s="312" t="str">
        <f>IF(P118="PZ 70",Datenquelle_Peg2.1!$Q$3,IF(P118="PZ 72",Datenquelle_Peg2.1!$Q$4,IF(P118="PZ 78",Datenquelle_Peg2.1!$Q$5,IF(P118="PZ 85",Datenquelle_Peg2.1!$Q$6,IF(P118="PZ 88",Datenquelle_Peg2.1!$Q$7,IF(P118="PZ 92",Datenquelle_Peg2.1!$Q$8,IF(P118="00",Datenquelle_Peg2.1!$Q$2,IF(P118="SO 105",Datenquelle_Peg2.1!$Q$9,""))))))))</f>
        <v/>
      </c>
      <c r="CO118" s="312" t="str">
        <f>IF(O118="Profilzyl. PZ",Datenquelle_Peg2.1!$S$3,IF(O118="Blind",Datenquelle_Peg2.1!$S$2,IF(O118="Scandinavian Oval",Datenquelle_Peg2.1!$S$4,"")))</f>
        <v/>
      </c>
      <c r="CP118" s="312" t="str">
        <f t="shared" si="37"/>
        <v/>
      </c>
      <c r="CQ118" s="312" t="str">
        <f>IF(AND(Q118="außen",R118="einrastend"),Datenquelle_Peg2.1!$W$3,IF(AND(Q118="außen",R118="verschraubt"),Datenquelle_Peg2.1!$W$2,""))</f>
        <v/>
      </c>
      <c r="CR118" s="312" t="str">
        <f t="shared" si="33"/>
        <v/>
      </c>
      <c r="CS118" s="312" t="str">
        <f t="shared" si="34"/>
        <v/>
      </c>
      <c r="CT118" s="312" t="str">
        <f t="shared" si="35"/>
        <v/>
      </c>
      <c r="CU118" s="312"/>
      <c r="CV118" s="312"/>
      <c r="CW118" s="312"/>
      <c r="CX118" s="312"/>
      <c r="CY118" s="312"/>
      <c r="CZ118" s="312"/>
      <c r="DA118" s="312"/>
      <c r="DB118" s="312"/>
      <c r="DC118" s="312"/>
      <c r="DD118" s="312"/>
      <c r="DE118" s="312"/>
      <c r="DF118" s="312"/>
      <c r="DG118" s="312"/>
      <c r="DH118" s="312"/>
      <c r="DI118" s="312"/>
      <c r="DJ118" s="312"/>
      <c r="DK118" s="312"/>
      <c r="DL118" s="312"/>
      <c r="DM118" s="312"/>
      <c r="DN118" s="312"/>
      <c r="DO118" s="312"/>
      <c r="DP118" s="312"/>
      <c r="DQ118" s="312"/>
      <c r="DR118" s="312"/>
      <c r="DS118" s="312"/>
      <c r="DT118" s="312"/>
      <c r="DU118" s="312"/>
      <c r="DV118" s="312"/>
      <c r="DW118" s="312"/>
      <c r="DX118" s="312"/>
      <c r="DY118" s="312"/>
      <c r="DZ118" s="312"/>
      <c r="EA118" s="312"/>
      <c r="EB118" s="312"/>
      <c r="EC118" s="312"/>
      <c r="ED118" s="312"/>
      <c r="EE118" s="312"/>
      <c r="EF118" s="312"/>
      <c r="EG118" s="312"/>
      <c r="EH118" s="312"/>
      <c r="EI118" s="312"/>
      <c r="EJ118" s="312"/>
      <c r="EK118" s="312"/>
      <c r="EL118" s="312"/>
      <c r="EM118" s="312"/>
      <c r="EN118" s="312"/>
      <c r="EO118" s="312"/>
      <c r="EP118" s="312"/>
      <c r="EQ118" s="312"/>
      <c r="ER118" s="312"/>
      <c r="ES118" s="312"/>
      <c r="ET118" s="312"/>
      <c r="EU118" s="312"/>
      <c r="EV118" s="312"/>
      <c r="EW118" s="312"/>
      <c r="EX118" s="312"/>
      <c r="EY118" s="312"/>
    </row>
    <row r="119" spans="1:155" s="48" customFormat="1" ht="30" customHeight="1" x14ac:dyDescent="0.2">
      <c r="A119" s="159" t="str">
        <f t="shared" si="41"/>
        <v/>
      </c>
      <c r="B119" s="72"/>
      <c r="C119" s="72"/>
      <c r="D119" s="73"/>
      <c r="E119" s="339"/>
      <c r="F119" s="340"/>
      <c r="G119" s="347"/>
      <c r="H119" s="347"/>
      <c r="I119" s="344"/>
      <c r="J119" s="345"/>
      <c r="K119" s="346"/>
      <c r="L119" s="229"/>
      <c r="M119" s="228"/>
      <c r="N119" s="65"/>
      <c r="O119" s="65"/>
      <c r="P119" s="67"/>
      <c r="Q119" s="62"/>
      <c r="R119" s="68"/>
      <c r="S119" s="63"/>
      <c r="T119" s="63"/>
      <c r="U119" s="337"/>
      <c r="V119" s="63"/>
      <c r="W119" s="123"/>
      <c r="X119" s="69"/>
      <c r="Y119" s="81"/>
      <c r="Z119" s="152"/>
      <c r="AA119" s="146"/>
      <c r="AB119" s="153"/>
      <c r="AC119" s="154"/>
      <c r="AD119" s="152"/>
      <c r="AE119" s="152"/>
      <c r="AF119" s="155"/>
      <c r="AG119" s="156"/>
      <c r="AH119" s="155"/>
      <c r="AI119" s="317" t="str">
        <f t="shared" si="28"/>
        <v/>
      </c>
      <c r="AJ119" s="317" t="str">
        <f t="shared" si="29"/>
        <v/>
      </c>
      <c r="AK119" s="328" t="e">
        <f>IF(AR119=".OS",VLOOKUP($AT119,'Pull-Downs_Zyl'!M:N,2,FALSE),VLOOKUP($AT119,'Pull-Downs_Zyl'!K:L,2,FALSE))</f>
        <v>#N/A</v>
      </c>
      <c r="AL119" s="318" t="str">
        <f t="shared" si="36"/>
        <v/>
      </c>
      <c r="AM119" s="158" t="e">
        <f>VLOOKUP($AT119,'Pull-Downs_Zyl'!$K$5:$O$525,3,FALSE)</f>
        <v>#N/A</v>
      </c>
      <c r="AN119" s="151" t="str">
        <f t="shared" si="22"/>
        <v/>
      </c>
      <c r="AO119" s="151" t="str">
        <f t="shared" si="23"/>
        <v/>
      </c>
      <c r="AP119" s="151" t="str">
        <f t="shared" si="24"/>
        <v/>
      </c>
      <c r="AQ119" s="151" t="str">
        <f t="shared" si="25"/>
        <v/>
      </c>
      <c r="AR119" s="207" t="str">
        <f t="shared" si="30"/>
        <v/>
      </c>
      <c r="AS119" s="157" t="s">
        <v>95</v>
      </c>
      <c r="AT119" s="158" t="str">
        <f>IF(V119="Zubehör/Ersatzteile",VLOOKUP(W119,'Pull-Downs_Zyl'!$K$518:$O$525,3,FALSE),CONCATENATE(AN119,AO119,AP119,AQ119,AR119))</f>
        <v/>
      </c>
      <c r="AW119" s="70" t="str">
        <f t="shared" si="26"/>
        <v/>
      </c>
      <c r="BD119" s="70" t="str">
        <f t="shared" si="27"/>
        <v/>
      </c>
      <c r="BE119" s="48" t="s">
        <v>186</v>
      </c>
      <c r="BF119" s="48">
        <v>8.5</v>
      </c>
      <c r="BG119" s="48" t="s">
        <v>140</v>
      </c>
      <c r="BH119" s="48" t="str">
        <f t="shared" si="38"/>
        <v>89-938,5Edelstahl</v>
      </c>
      <c r="BI119" s="48" t="s">
        <v>284</v>
      </c>
      <c r="BK119" s="70" t="e">
        <f>IF(AND(#REF!="ja",M119=9,E119="PegaSys Office eVAYO"),CONCATENATE(L119,#REF!,M119,F119),IF(AND(#REF!="ja",M119=9,E119="PegaSys Office"),CONCATENATE(L119,#REF!,M119,F119),""))</f>
        <v>#REF!</v>
      </c>
      <c r="CB119" s="312"/>
      <c r="CC119" s="312"/>
      <c r="CD119" s="312"/>
      <c r="CE119" s="312" t="str">
        <f>IF(E119="PegaSys 2.1",Datenquelle_Peg2.1!$A$2,"")</f>
        <v/>
      </c>
      <c r="CF119" s="312" t="str">
        <f t="shared" si="31"/>
        <v/>
      </c>
      <c r="CG119" s="312" t="str">
        <f t="shared" si="32"/>
        <v/>
      </c>
      <c r="CH119" s="312" t="str">
        <f>IF(OR(S119="Rosetten",S119="Ovalrosetten"),Datenquelle_Peg2.1!$E$2,IF(OR(S119="Langschild",S119="Langschild schmal"),Datenquelle_Peg2.1!$E$3,IF(S119="Kurzschild",Datenquelle_Peg2.1!$E$4,IF(S119="Scandinavian Oval",Datenquelle_Peg2.1!$E$6,""))))</f>
        <v/>
      </c>
      <c r="CI119" s="312" t="str">
        <f>IF(T119=182,Datenquelle_Peg2.1!$G$2,IF(T119=192,Datenquelle_Peg2.1!$G$3,IF(T119=282,Datenquelle_Peg2.1!$G$4,IF(T119=292,Datenquelle_Peg2.1!$G$5,IF(T119=1182,Datenquelle_Peg2.1!$G$6,"")))))</f>
        <v/>
      </c>
      <c r="CJ119" s="312" t="str">
        <f>IF(G119="links",Datenquelle_Peg2.1!$I$2,IF(G119="rechts",Datenquelle_Peg2.1!$I$3,""))</f>
        <v/>
      </c>
      <c r="CK119" s="312" t="str">
        <f>IF(M119=7,Datenquelle_Peg2.1!$K$2,IF(M119=8,Datenquelle_Peg2.1!$K$3,IF(M119=8.5,Datenquelle_Peg2.1!$K$4,IF(M119=9,Datenquelle_Peg2.1!$K$5,IF(M119="F9 (FS)",Datenquelle_Peg2.1!$K$6,IF(M119=10,Datenquelle_Peg2.1!$K$7,""))))))</f>
        <v/>
      </c>
      <c r="CL119" s="312" t="str">
        <f>IF(L119="37-46 mm",Datenquelle_Peg2.1!$M$2,IF(L119="47-56 mm",Datenquelle_Peg2.1!$M$3,IF(L119="57-66 mm",Datenquelle_Peg2.1!$M$4,IF(L119="67-76 mm",Datenquelle_Peg2.1!$M$5,IF(L119="77-86 mm",Datenquelle_Peg2.1!$M$6,IF(L119="87-96 mm",Datenquelle_Peg2.1!$M$7,IF(L119="97-106 mm",Datenquelle_Peg2.1!$M$8,IF(L119="107-116 mm",Datenquelle_Peg2.1!$M$9,IF(L119="117-126 mm",Datenquelle_Peg2.1!$M$10,IF(L119="127-136 mm",Datenquelle_Peg2.1!$M$11,IF(L119="137-146 mm",Datenquelle_Peg2.1!$M$12,IF(L119="147-156 mm",Datenquelle_Peg2.1!$M$13,IF(L119="156-160 mm",Datenquelle_Peg2.1!$M$14,"")))))))))))))</f>
        <v/>
      </c>
      <c r="CM119" s="312" t="str">
        <f>IF(N119="Profilzyl. PZ",Datenquelle_Peg2.1!$O$3,IF(N119="Blind",Datenquelle_Peg2.1!$O$2,IF(N119="Zylinderabdeckung",Datenquelle_Peg2.1!$O$4,IF(N119="Scandinavian Oval",Datenquelle_Peg2.1!$O$5,""))))</f>
        <v/>
      </c>
      <c r="CN119" s="312" t="str">
        <f>IF(P119="PZ 70",Datenquelle_Peg2.1!$Q$3,IF(P119="PZ 72",Datenquelle_Peg2.1!$Q$4,IF(P119="PZ 78",Datenquelle_Peg2.1!$Q$5,IF(P119="PZ 85",Datenquelle_Peg2.1!$Q$6,IF(P119="PZ 88",Datenquelle_Peg2.1!$Q$7,IF(P119="PZ 92",Datenquelle_Peg2.1!$Q$8,IF(P119="00",Datenquelle_Peg2.1!$Q$2,IF(P119="SO 105",Datenquelle_Peg2.1!$Q$9,""))))))))</f>
        <v/>
      </c>
      <c r="CO119" s="312" t="str">
        <f>IF(O119="Profilzyl. PZ",Datenquelle_Peg2.1!$S$3,IF(O119="Blind",Datenquelle_Peg2.1!$S$2,IF(O119="Scandinavian Oval",Datenquelle_Peg2.1!$S$4,"")))</f>
        <v/>
      </c>
      <c r="CP119" s="312" t="str">
        <f t="shared" si="37"/>
        <v/>
      </c>
      <c r="CQ119" s="312" t="str">
        <f>IF(AND(Q119="außen",R119="einrastend"),Datenquelle_Peg2.1!$W$3,IF(AND(Q119="außen",R119="verschraubt"),Datenquelle_Peg2.1!$W$2,""))</f>
        <v/>
      </c>
      <c r="CR119" s="312" t="str">
        <f t="shared" si="33"/>
        <v/>
      </c>
      <c r="CS119" s="312" t="str">
        <f t="shared" si="34"/>
        <v/>
      </c>
      <c r="CT119" s="312" t="str">
        <f t="shared" si="35"/>
        <v/>
      </c>
      <c r="CU119" s="312"/>
      <c r="CV119" s="312"/>
      <c r="CW119" s="312"/>
      <c r="CX119" s="312"/>
      <c r="CY119" s="312"/>
      <c r="CZ119" s="312"/>
      <c r="DA119" s="312"/>
      <c r="DB119" s="312"/>
      <c r="DC119" s="312"/>
      <c r="DD119" s="312"/>
      <c r="DE119" s="312"/>
      <c r="DF119" s="312"/>
      <c r="DG119" s="312"/>
      <c r="DH119" s="312"/>
      <c r="DI119" s="312"/>
      <c r="DJ119" s="312"/>
      <c r="DK119" s="312"/>
      <c r="DL119" s="312"/>
      <c r="DM119" s="312"/>
      <c r="DN119" s="312"/>
      <c r="DO119" s="312"/>
      <c r="DP119" s="312"/>
      <c r="DQ119" s="312"/>
      <c r="DR119" s="312"/>
      <c r="DS119" s="312"/>
      <c r="DT119" s="312"/>
      <c r="DU119" s="312"/>
      <c r="DV119" s="312"/>
      <c r="DW119" s="312"/>
      <c r="DX119" s="312"/>
      <c r="DY119" s="312"/>
      <c r="DZ119" s="312"/>
      <c r="EA119" s="312"/>
      <c r="EB119" s="312"/>
      <c r="EC119" s="312"/>
      <c r="ED119" s="312"/>
      <c r="EE119" s="312"/>
      <c r="EF119" s="312"/>
      <c r="EG119" s="312"/>
      <c r="EH119" s="312"/>
      <c r="EI119" s="312"/>
      <c r="EJ119" s="312"/>
      <c r="EK119" s="312"/>
      <c r="EL119" s="312"/>
      <c r="EM119" s="312"/>
      <c r="EN119" s="312"/>
      <c r="EO119" s="312"/>
      <c r="EP119" s="312"/>
      <c r="EQ119" s="312"/>
      <c r="ER119" s="312"/>
      <c r="ES119" s="312"/>
      <c r="ET119" s="312"/>
      <c r="EU119" s="312"/>
      <c r="EV119" s="312"/>
      <c r="EW119" s="312"/>
      <c r="EX119" s="312"/>
      <c r="EY119" s="312"/>
    </row>
    <row r="120" spans="1:155" s="48" customFormat="1" ht="30" customHeight="1" x14ac:dyDescent="0.2">
      <c r="A120" s="159" t="str">
        <f t="shared" si="41"/>
        <v/>
      </c>
      <c r="B120" s="72"/>
      <c r="C120" s="72"/>
      <c r="D120" s="73"/>
      <c r="E120" s="339"/>
      <c r="F120" s="340"/>
      <c r="G120" s="347"/>
      <c r="H120" s="347"/>
      <c r="I120" s="344"/>
      <c r="J120" s="345"/>
      <c r="K120" s="346"/>
      <c r="L120" s="229"/>
      <c r="M120" s="228"/>
      <c r="N120" s="65"/>
      <c r="O120" s="65"/>
      <c r="P120" s="67"/>
      <c r="Q120" s="62"/>
      <c r="R120" s="68"/>
      <c r="S120" s="63"/>
      <c r="T120" s="63"/>
      <c r="U120" s="337"/>
      <c r="V120" s="63"/>
      <c r="W120" s="123"/>
      <c r="X120" s="69"/>
      <c r="Y120" s="81"/>
      <c r="Z120" s="152"/>
      <c r="AA120" s="146"/>
      <c r="AB120" s="153"/>
      <c r="AC120" s="154"/>
      <c r="AD120" s="152"/>
      <c r="AE120" s="152"/>
      <c r="AF120" s="155"/>
      <c r="AG120" s="156"/>
      <c r="AH120" s="155"/>
      <c r="AI120" s="317" t="str">
        <f t="shared" si="28"/>
        <v/>
      </c>
      <c r="AJ120" s="317" t="str">
        <f t="shared" si="29"/>
        <v/>
      </c>
      <c r="AK120" s="328" t="e">
        <f>IF(AR120=".OS",VLOOKUP($AT120,'Pull-Downs_Zyl'!M:N,2,FALSE),VLOOKUP($AT120,'Pull-Downs_Zyl'!K:L,2,FALSE))</f>
        <v>#N/A</v>
      </c>
      <c r="AL120" s="318" t="str">
        <f t="shared" si="36"/>
        <v/>
      </c>
      <c r="AM120" s="158" t="e">
        <f>VLOOKUP($AT120,'Pull-Downs_Zyl'!$K$5:$O$525,3,FALSE)</f>
        <v>#N/A</v>
      </c>
      <c r="AN120" s="151" t="str">
        <f t="shared" si="22"/>
        <v/>
      </c>
      <c r="AO120" s="151" t="str">
        <f t="shared" si="23"/>
        <v/>
      </c>
      <c r="AP120" s="151" t="str">
        <f t="shared" si="24"/>
        <v/>
      </c>
      <c r="AQ120" s="151" t="str">
        <f t="shared" si="25"/>
        <v/>
      </c>
      <c r="AR120" s="207" t="str">
        <f t="shared" si="30"/>
        <v/>
      </c>
      <c r="AS120" s="157" t="s">
        <v>95</v>
      </c>
      <c r="AT120" s="158" t="str">
        <f>IF(V120="Zubehör/Ersatzteile",VLOOKUP(W120,'Pull-Downs_Zyl'!$K$518:$O$525,3,FALSE),CONCATENATE(AN120,AO120,AP120,AQ120,AR120))</f>
        <v/>
      </c>
      <c r="AW120" s="70" t="str">
        <f t="shared" si="26"/>
        <v/>
      </c>
      <c r="BD120" s="70" t="str">
        <f t="shared" si="27"/>
        <v/>
      </c>
      <c r="BE120" s="48" t="s">
        <v>186</v>
      </c>
      <c r="BF120" s="48">
        <v>9</v>
      </c>
      <c r="BG120" s="48" t="s">
        <v>140</v>
      </c>
      <c r="BH120" s="48" t="str">
        <f t="shared" si="38"/>
        <v>89-939Edelstahl</v>
      </c>
      <c r="BI120" s="48" t="s">
        <v>285</v>
      </c>
      <c r="BK120" s="70" t="e">
        <f>IF(AND(#REF!="ja",M120=9,E120="PegaSys Office eVAYO"),CONCATENATE(L120,#REF!,M120,F120),IF(AND(#REF!="ja",M120=9,E120="PegaSys Office"),CONCATENATE(L120,#REF!,M120,F120),""))</f>
        <v>#REF!</v>
      </c>
      <c r="CB120" s="312"/>
      <c r="CC120" s="312"/>
      <c r="CD120" s="312"/>
      <c r="CE120" s="312" t="str">
        <f>IF(E120="PegaSys 2.1",Datenquelle_Peg2.1!$A$2,"")</f>
        <v/>
      </c>
      <c r="CF120" s="312" t="str">
        <f t="shared" si="31"/>
        <v/>
      </c>
      <c r="CG120" s="312" t="str">
        <f t="shared" si="32"/>
        <v/>
      </c>
      <c r="CH120" s="312" t="str">
        <f>IF(OR(S120="Rosetten",S120="Ovalrosetten"),Datenquelle_Peg2.1!$E$2,IF(OR(S120="Langschild",S120="Langschild schmal"),Datenquelle_Peg2.1!$E$3,IF(S120="Kurzschild",Datenquelle_Peg2.1!$E$4,IF(S120="Scandinavian Oval",Datenquelle_Peg2.1!$E$6,""))))</f>
        <v/>
      </c>
      <c r="CI120" s="312" t="str">
        <f>IF(T120=182,Datenquelle_Peg2.1!$G$2,IF(T120=192,Datenquelle_Peg2.1!$G$3,IF(T120=282,Datenquelle_Peg2.1!$G$4,IF(T120=292,Datenquelle_Peg2.1!$G$5,IF(T120=1182,Datenquelle_Peg2.1!$G$6,"")))))</f>
        <v/>
      </c>
      <c r="CJ120" s="312" t="str">
        <f>IF(G120="links",Datenquelle_Peg2.1!$I$2,IF(G120="rechts",Datenquelle_Peg2.1!$I$3,""))</f>
        <v/>
      </c>
      <c r="CK120" s="312" t="str">
        <f>IF(M120=7,Datenquelle_Peg2.1!$K$2,IF(M120=8,Datenquelle_Peg2.1!$K$3,IF(M120=8.5,Datenquelle_Peg2.1!$K$4,IF(M120=9,Datenquelle_Peg2.1!$K$5,IF(M120="F9 (FS)",Datenquelle_Peg2.1!$K$6,IF(M120=10,Datenquelle_Peg2.1!$K$7,""))))))</f>
        <v/>
      </c>
      <c r="CL120" s="312" t="str">
        <f>IF(L120="37-46 mm",Datenquelle_Peg2.1!$M$2,IF(L120="47-56 mm",Datenquelle_Peg2.1!$M$3,IF(L120="57-66 mm",Datenquelle_Peg2.1!$M$4,IF(L120="67-76 mm",Datenquelle_Peg2.1!$M$5,IF(L120="77-86 mm",Datenquelle_Peg2.1!$M$6,IF(L120="87-96 mm",Datenquelle_Peg2.1!$M$7,IF(L120="97-106 mm",Datenquelle_Peg2.1!$M$8,IF(L120="107-116 mm",Datenquelle_Peg2.1!$M$9,IF(L120="117-126 mm",Datenquelle_Peg2.1!$M$10,IF(L120="127-136 mm",Datenquelle_Peg2.1!$M$11,IF(L120="137-146 mm",Datenquelle_Peg2.1!$M$12,IF(L120="147-156 mm",Datenquelle_Peg2.1!$M$13,IF(L120="156-160 mm",Datenquelle_Peg2.1!$M$14,"")))))))))))))</f>
        <v/>
      </c>
      <c r="CM120" s="312" t="str">
        <f>IF(N120="Profilzyl. PZ",Datenquelle_Peg2.1!$O$3,IF(N120="Blind",Datenquelle_Peg2.1!$O$2,IF(N120="Zylinderabdeckung",Datenquelle_Peg2.1!$O$4,IF(N120="Scandinavian Oval",Datenquelle_Peg2.1!$O$5,""))))</f>
        <v/>
      </c>
      <c r="CN120" s="312" t="str">
        <f>IF(P120="PZ 70",Datenquelle_Peg2.1!$Q$3,IF(P120="PZ 72",Datenquelle_Peg2.1!$Q$4,IF(P120="PZ 78",Datenquelle_Peg2.1!$Q$5,IF(P120="PZ 85",Datenquelle_Peg2.1!$Q$6,IF(P120="PZ 88",Datenquelle_Peg2.1!$Q$7,IF(P120="PZ 92",Datenquelle_Peg2.1!$Q$8,IF(P120="00",Datenquelle_Peg2.1!$Q$2,IF(P120="SO 105",Datenquelle_Peg2.1!$Q$9,""))))))))</f>
        <v/>
      </c>
      <c r="CO120" s="312" t="str">
        <f>IF(O120="Profilzyl. PZ",Datenquelle_Peg2.1!$S$3,IF(O120="Blind",Datenquelle_Peg2.1!$S$2,IF(O120="Scandinavian Oval",Datenquelle_Peg2.1!$S$4,"")))</f>
        <v/>
      </c>
      <c r="CP120" s="312" t="str">
        <f t="shared" si="37"/>
        <v/>
      </c>
      <c r="CQ120" s="312" t="str">
        <f>IF(AND(Q120="außen",R120="einrastend"),Datenquelle_Peg2.1!$W$3,IF(AND(Q120="außen",R120="verschraubt"),Datenquelle_Peg2.1!$W$2,""))</f>
        <v/>
      </c>
      <c r="CR120" s="312" t="str">
        <f t="shared" si="33"/>
        <v/>
      </c>
      <c r="CS120" s="312" t="str">
        <f t="shared" si="34"/>
        <v/>
      </c>
      <c r="CT120" s="312" t="str">
        <f t="shared" si="35"/>
        <v/>
      </c>
      <c r="CU120" s="312"/>
      <c r="CV120" s="312"/>
      <c r="CW120" s="312"/>
      <c r="CX120" s="312"/>
      <c r="CY120" s="312"/>
      <c r="CZ120" s="312"/>
      <c r="DA120" s="312"/>
      <c r="DB120" s="312"/>
      <c r="DC120" s="312"/>
      <c r="DD120" s="312"/>
      <c r="DE120" s="312"/>
      <c r="DF120" s="312"/>
      <c r="DG120" s="312"/>
      <c r="DH120" s="312"/>
      <c r="DI120" s="312"/>
      <c r="DJ120" s="312"/>
      <c r="DK120" s="312"/>
      <c r="DL120" s="312"/>
      <c r="DM120" s="312"/>
      <c r="DN120" s="312"/>
      <c r="DO120" s="312"/>
      <c r="DP120" s="312"/>
      <c r="DQ120" s="312"/>
      <c r="DR120" s="312"/>
      <c r="DS120" s="312"/>
      <c r="DT120" s="312"/>
      <c r="DU120" s="312"/>
      <c r="DV120" s="312"/>
      <c r="DW120" s="312"/>
      <c r="DX120" s="312"/>
      <c r="DY120" s="312"/>
      <c r="DZ120" s="312"/>
      <c r="EA120" s="312"/>
      <c r="EB120" s="312"/>
      <c r="EC120" s="312"/>
      <c r="ED120" s="312"/>
      <c r="EE120" s="312"/>
      <c r="EF120" s="312"/>
      <c r="EG120" s="312"/>
      <c r="EH120" s="312"/>
      <c r="EI120" s="312"/>
      <c r="EJ120" s="312"/>
      <c r="EK120" s="312"/>
      <c r="EL120" s="312"/>
      <c r="EM120" s="312"/>
      <c r="EN120" s="312"/>
      <c r="EO120" s="312"/>
      <c r="EP120" s="312"/>
      <c r="EQ120" s="312"/>
      <c r="ER120" s="312"/>
      <c r="ES120" s="312"/>
      <c r="ET120" s="312"/>
      <c r="EU120" s="312"/>
      <c r="EV120" s="312"/>
      <c r="EW120" s="312"/>
      <c r="EX120" s="312"/>
      <c r="EY120" s="312"/>
    </row>
    <row r="121" spans="1:155" s="48" customFormat="1" ht="30" customHeight="1" x14ac:dyDescent="0.2">
      <c r="A121" s="159" t="str">
        <f t="shared" si="41"/>
        <v/>
      </c>
      <c r="B121" s="72"/>
      <c r="C121" s="72"/>
      <c r="D121" s="73"/>
      <c r="E121" s="339"/>
      <c r="F121" s="340"/>
      <c r="G121" s="347"/>
      <c r="H121" s="347"/>
      <c r="I121" s="344"/>
      <c r="J121" s="345"/>
      <c r="K121" s="346"/>
      <c r="L121" s="229"/>
      <c r="M121" s="228"/>
      <c r="N121" s="65"/>
      <c r="O121" s="65"/>
      <c r="P121" s="67"/>
      <c r="Q121" s="62"/>
      <c r="R121" s="68"/>
      <c r="S121" s="63"/>
      <c r="T121" s="63"/>
      <c r="U121" s="337"/>
      <c r="V121" s="63"/>
      <c r="W121" s="123"/>
      <c r="X121" s="69"/>
      <c r="Y121" s="81"/>
      <c r="Z121" s="152"/>
      <c r="AA121" s="146"/>
      <c r="AB121" s="153"/>
      <c r="AC121" s="154"/>
      <c r="AD121" s="152"/>
      <c r="AE121" s="152"/>
      <c r="AF121" s="155"/>
      <c r="AG121" s="156"/>
      <c r="AH121" s="155"/>
      <c r="AI121" s="317" t="str">
        <f t="shared" si="28"/>
        <v/>
      </c>
      <c r="AJ121" s="317" t="str">
        <f t="shared" si="29"/>
        <v/>
      </c>
      <c r="AK121" s="328" t="e">
        <f>IF(AR121=".OS",VLOOKUP($AT121,'Pull-Downs_Zyl'!M:N,2,FALSE),VLOOKUP($AT121,'Pull-Downs_Zyl'!K:L,2,FALSE))</f>
        <v>#N/A</v>
      </c>
      <c r="AL121" s="318" t="str">
        <f t="shared" si="36"/>
        <v/>
      </c>
      <c r="AM121" s="158" t="e">
        <f>VLOOKUP($AT121,'Pull-Downs_Zyl'!$K$5:$O$525,3,FALSE)</f>
        <v>#N/A</v>
      </c>
      <c r="AN121" s="151" t="str">
        <f t="shared" si="22"/>
        <v/>
      </c>
      <c r="AO121" s="151" t="str">
        <f t="shared" si="23"/>
        <v/>
      </c>
      <c r="AP121" s="151" t="str">
        <f t="shared" si="24"/>
        <v/>
      </c>
      <c r="AQ121" s="151" t="str">
        <f t="shared" si="25"/>
        <v/>
      </c>
      <c r="AR121" s="207" t="str">
        <f t="shared" si="30"/>
        <v/>
      </c>
      <c r="AS121" s="157" t="s">
        <v>95</v>
      </c>
      <c r="AT121" s="158" t="str">
        <f>IF(V121="Zubehör/Ersatzteile",VLOOKUP(W121,'Pull-Downs_Zyl'!$K$518:$O$525,3,FALSE),CONCATENATE(AN121,AO121,AP121,AQ121,AR121))</f>
        <v/>
      </c>
      <c r="AW121" s="70" t="str">
        <f t="shared" si="26"/>
        <v/>
      </c>
      <c r="BD121" s="70" t="str">
        <f t="shared" si="27"/>
        <v/>
      </c>
      <c r="BE121" s="48" t="s">
        <v>186</v>
      </c>
      <c r="BF121" s="48">
        <v>10</v>
      </c>
      <c r="BG121" s="48" t="s">
        <v>140</v>
      </c>
      <c r="BH121" s="48" t="str">
        <f t="shared" si="38"/>
        <v>89-9310Edelstahl</v>
      </c>
      <c r="BI121" s="48" t="s">
        <v>286</v>
      </c>
      <c r="BK121" s="70" t="e">
        <f>IF(AND(#REF!="ja",M121=9,E121="PegaSys Office eVAYO"),CONCATENATE(L121,#REF!,M121,F121),IF(AND(#REF!="ja",M121=9,E121="PegaSys Office"),CONCATENATE(L121,#REF!,M121,F121),""))</f>
        <v>#REF!</v>
      </c>
      <c r="CB121" s="312"/>
      <c r="CC121" s="312"/>
      <c r="CD121" s="312"/>
      <c r="CE121" s="312" t="str">
        <f>IF(E121="PegaSys 2.1",Datenquelle_Peg2.1!$A$2,"")</f>
        <v/>
      </c>
      <c r="CF121" s="312" t="str">
        <f t="shared" si="31"/>
        <v/>
      </c>
      <c r="CG121" s="312" t="str">
        <f t="shared" si="32"/>
        <v/>
      </c>
      <c r="CH121" s="312" t="str">
        <f>IF(OR(S121="Rosetten",S121="Ovalrosetten"),Datenquelle_Peg2.1!$E$2,IF(OR(S121="Langschild",S121="Langschild schmal"),Datenquelle_Peg2.1!$E$3,IF(S121="Kurzschild",Datenquelle_Peg2.1!$E$4,IF(S121="Scandinavian Oval",Datenquelle_Peg2.1!$E$6,""))))</f>
        <v/>
      </c>
      <c r="CI121" s="312" t="str">
        <f>IF(T121=182,Datenquelle_Peg2.1!$G$2,IF(T121=192,Datenquelle_Peg2.1!$G$3,IF(T121=282,Datenquelle_Peg2.1!$G$4,IF(T121=292,Datenquelle_Peg2.1!$G$5,IF(T121=1182,Datenquelle_Peg2.1!$G$6,"")))))</f>
        <v/>
      </c>
      <c r="CJ121" s="312" t="str">
        <f>IF(G121="links",Datenquelle_Peg2.1!$I$2,IF(G121="rechts",Datenquelle_Peg2.1!$I$3,""))</f>
        <v/>
      </c>
      <c r="CK121" s="312" t="str">
        <f>IF(M121=7,Datenquelle_Peg2.1!$K$2,IF(M121=8,Datenquelle_Peg2.1!$K$3,IF(M121=8.5,Datenquelle_Peg2.1!$K$4,IF(M121=9,Datenquelle_Peg2.1!$K$5,IF(M121="F9 (FS)",Datenquelle_Peg2.1!$K$6,IF(M121=10,Datenquelle_Peg2.1!$K$7,""))))))</f>
        <v/>
      </c>
      <c r="CL121" s="312" t="str">
        <f>IF(L121="37-46 mm",Datenquelle_Peg2.1!$M$2,IF(L121="47-56 mm",Datenquelle_Peg2.1!$M$3,IF(L121="57-66 mm",Datenquelle_Peg2.1!$M$4,IF(L121="67-76 mm",Datenquelle_Peg2.1!$M$5,IF(L121="77-86 mm",Datenquelle_Peg2.1!$M$6,IF(L121="87-96 mm",Datenquelle_Peg2.1!$M$7,IF(L121="97-106 mm",Datenquelle_Peg2.1!$M$8,IF(L121="107-116 mm",Datenquelle_Peg2.1!$M$9,IF(L121="117-126 mm",Datenquelle_Peg2.1!$M$10,IF(L121="127-136 mm",Datenquelle_Peg2.1!$M$11,IF(L121="137-146 mm",Datenquelle_Peg2.1!$M$12,IF(L121="147-156 mm",Datenquelle_Peg2.1!$M$13,IF(L121="156-160 mm",Datenquelle_Peg2.1!$M$14,"")))))))))))))</f>
        <v/>
      </c>
      <c r="CM121" s="312" t="str">
        <f>IF(N121="Profilzyl. PZ",Datenquelle_Peg2.1!$O$3,IF(N121="Blind",Datenquelle_Peg2.1!$O$2,IF(N121="Zylinderabdeckung",Datenquelle_Peg2.1!$O$4,IF(N121="Scandinavian Oval",Datenquelle_Peg2.1!$O$5,""))))</f>
        <v/>
      </c>
      <c r="CN121" s="312" t="str">
        <f>IF(P121="PZ 70",Datenquelle_Peg2.1!$Q$3,IF(P121="PZ 72",Datenquelle_Peg2.1!$Q$4,IF(P121="PZ 78",Datenquelle_Peg2.1!$Q$5,IF(P121="PZ 85",Datenquelle_Peg2.1!$Q$6,IF(P121="PZ 88",Datenquelle_Peg2.1!$Q$7,IF(P121="PZ 92",Datenquelle_Peg2.1!$Q$8,IF(P121="00",Datenquelle_Peg2.1!$Q$2,IF(P121="SO 105",Datenquelle_Peg2.1!$Q$9,""))))))))</f>
        <v/>
      </c>
      <c r="CO121" s="312" t="str">
        <f>IF(O121="Profilzyl. PZ",Datenquelle_Peg2.1!$S$3,IF(O121="Blind",Datenquelle_Peg2.1!$S$2,IF(O121="Scandinavian Oval",Datenquelle_Peg2.1!$S$4,"")))</f>
        <v/>
      </c>
      <c r="CP121" s="312" t="str">
        <f t="shared" si="37"/>
        <v/>
      </c>
      <c r="CQ121" s="312" t="str">
        <f>IF(AND(Q121="außen",R121="einrastend"),Datenquelle_Peg2.1!$W$3,IF(AND(Q121="außen",R121="verschraubt"),Datenquelle_Peg2.1!$W$2,""))</f>
        <v/>
      </c>
      <c r="CR121" s="312" t="str">
        <f t="shared" si="33"/>
        <v/>
      </c>
      <c r="CS121" s="312" t="str">
        <f t="shared" si="34"/>
        <v/>
      </c>
      <c r="CT121" s="312" t="str">
        <f t="shared" si="35"/>
        <v/>
      </c>
      <c r="CU121" s="312"/>
      <c r="CV121" s="312"/>
      <c r="CW121" s="312"/>
      <c r="CX121" s="312"/>
      <c r="CY121" s="312"/>
      <c r="CZ121" s="312"/>
      <c r="DA121" s="312"/>
      <c r="DB121" s="312"/>
      <c r="DC121" s="312"/>
      <c r="DD121" s="312"/>
      <c r="DE121" s="312"/>
      <c r="DF121" s="312"/>
      <c r="DG121" s="312"/>
      <c r="DH121" s="312"/>
      <c r="DI121" s="312"/>
      <c r="DJ121" s="312"/>
      <c r="DK121" s="312"/>
      <c r="DL121" s="312"/>
      <c r="DM121" s="312"/>
      <c r="DN121" s="312"/>
      <c r="DO121" s="312"/>
      <c r="DP121" s="312"/>
      <c r="DQ121" s="312"/>
      <c r="DR121" s="312"/>
      <c r="DS121" s="312"/>
      <c r="DT121" s="312"/>
      <c r="DU121" s="312"/>
      <c r="DV121" s="312"/>
      <c r="DW121" s="312"/>
      <c r="DX121" s="312"/>
      <c r="DY121" s="312"/>
      <c r="DZ121" s="312"/>
      <c r="EA121" s="312"/>
      <c r="EB121" s="312"/>
      <c r="EC121" s="312"/>
      <c r="ED121" s="312"/>
      <c r="EE121" s="312"/>
      <c r="EF121" s="312"/>
      <c r="EG121" s="312"/>
      <c r="EH121" s="312"/>
      <c r="EI121" s="312"/>
      <c r="EJ121" s="312"/>
      <c r="EK121" s="312"/>
      <c r="EL121" s="312"/>
      <c r="EM121" s="312"/>
      <c r="EN121" s="312"/>
      <c r="EO121" s="312"/>
      <c r="EP121" s="312"/>
      <c r="EQ121" s="312"/>
      <c r="ER121" s="312"/>
      <c r="ES121" s="312"/>
      <c r="ET121" s="312"/>
      <c r="EU121" s="312"/>
      <c r="EV121" s="312"/>
      <c r="EW121" s="312"/>
      <c r="EX121" s="312"/>
      <c r="EY121" s="312"/>
    </row>
    <row r="122" spans="1:155" s="48" customFormat="1" ht="30" customHeight="1" x14ac:dyDescent="0.2">
      <c r="A122" s="159" t="str">
        <f t="shared" si="41"/>
        <v/>
      </c>
      <c r="B122" s="72"/>
      <c r="C122" s="72"/>
      <c r="D122" s="73"/>
      <c r="E122" s="339"/>
      <c r="F122" s="340"/>
      <c r="G122" s="347"/>
      <c r="H122" s="347"/>
      <c r="I122" s="344"/>
      <c r="J122" s="345"/>
      <c r="K122" s="346"/>
      <c r="L122" s="229"/>
      <c r="M122" s="228"/>
      <c r="N122" s="65"/>
      <c r="O122" s="65"/>
      <c r="P122" s="67"/>
      <c r="Q122" s="62"/>
      <c r="R122" s="68"/>
      <c r="S122" s="63"/>
      <c r="T122" s="63"/>
      <c r="U122" s="337"/>
      <c r="V122" s="63"/>
      <c r="W122" s="123"/>
      <c r="X122" s="69"/>
      <c r="Y122" s="81"/>
      <c r="Z122" s="152"/>
      <c r="AA122" s="146"/>
      <c r="AB122" s="153"/>
      <c r="AC122" s="154"/>
      <c r="AD122" s="152"/>
      <c r="AE122" s="152"/>
      <c r="AF122" s="155"/>
      <c r="AG122" s="156"/>
      <c r="AH122" s="155"/>
      <c r="AI122" s="317" t="str">
        <f t="shared" si="28"/>
        <v/>
      </c>
      <c r="AJ122" s="317" t="str">
        <f t="shared" si="29"/>
        <v/>
      </c>
      <c r="AK122" s="328" t="e">
        <f>IF(AR122=".OS",VLOOKUP($AT122,'Pull-Downs_Zyl'!M:N,2,FALSE),VLOOKUP($AT122,'Pull-Downs_Zyl'!K:L,2,FALSE))</f>
        <v>#N/A</v>
      </c>
      <c r="AL122" s="318" t="str">
        <f t="shared" si="36"/>
        <v/>
      </c>
      <c r="AM122" s="158" t="e">
        <f>VLOOKUP($AT122,'Pull-Downs_Zyl'!$K$5:$O$525,3,FALSE)</f>
        <v>#N/A</v>
      </c>
      <c r="AN122" s="151" t="str">
        <f t="shared" si="22"/>
        <v/>
      </c>
      <c r="AO122" s="151" t="str">
        <f t="shared" si="23"/>
        <v/>
      </c>
      <c r="AP122" s="151" t="str">
        <f t="shared" si="24"/>
        <v/>
      </c>
      <c r="AQ122" s="151" t="str">
        <f t="shared" si="25"/>
        <v/>
      </c>
      <c r="AR122" s="207" t="str">
        <f t="shared" si="30"/>
        <v/>
      </c>
      <c r="AS122" s="157" t="s">
        <v>95</v>
      </c>
      <c r="AT122" s="158" t="str">
        <f>IF(V122="Zubehör/Ersatzteile",VLOOKUP(W122,'Pull-Downs_Zyl'!$K$518:$O$525,3,FALSE),CONCATENATE(AN122,AO122,AP122,AQ122,AR122))</f>
        <v/>
      </c>
      <c r="AW122" s="70" t="str">
        <f t="shared" si="26"/>
        <v/>
      </c>
      <c r="BD122" s="70" t="str">
        <f t="shared" si="27"/>
        <v/>
      </c>
      <c r="BK122" s="70" t="e">
        <f>IF(AND(#REF!="ja",M122=9,E122="PegaSys Office eVAYO"),CONCATENATE(L122,#REF!,M122,F122),IF(AND(#REF!="ja",M122=9,E122="PegaSys Office"),CONCATENATE(L122,#REF!,M122,F122),""))</f>
        <v>#REF!</v>
      </c>
      <c r="CB122" s="312"/>
      <c r="CC122" s="312"/>
      <c r="CD122" s="312"/>
      <c r="CE122" s="312" t="str">
        <f>IF(E122="PegaSys 2.1",Datenquelle_Peg2.1!$A$2,"")</f>
        <v/>
      </c>
      <c r="CF122" s="312" t="str">
        <f t="shared" si="31"/>
        <v/>
      </c>
      <c r="CG122" s="312" t="str">
        <f t="shared" si="32"/>
        <v/>
      </c>
      <c r="CH122" s="312" t="str">
        <f>IF(OR(S122="Rosetten",S122="Ovalrosetten"),Datenquelle_Peg2.1!$E$2,IF(OR(S122="Langschild",S122="Langschild schmal"),Datenquelle_Peg2.1!$E$3,IF(S122="Kurzschild",Datenquelle_Peg2.1!$E$4,IF(S122="Scandinavian Oval",Datenquelle_Peg2.1!$E$6,""))))</f>
        <v/>
      </c>
      <c r="CI122" s="312" t="str">
        <f>IF(T122=182,Datenquelle_Peg2.1!$G$2,IF(T122=192,Datenquelle_Peg2.1!$G$3,IF(T122=282,Datenquelle_Peg2.1!$G$4,IF(T122=292,Datenquelle_Peg2.1!$G$5,IF(T122=1182,Datenquelle_Peg2.1!$G$6,"")))))</f>
        <v/>
      </c>
      <c r="CJ122" s="312" t="str">
        <f>IF(G122="links",Datenquelle_Peg2.1!$I$2,IF(G122="rechts",Datenquelle_Peg2.1!$I$3,""))</f>
        <v/>
      </c>
      <c r="CK122" s="312" t="str">
        <f>IF(M122=7,Datenquelle_Peg2.1!$K$2,IF(M122=8,Datenquelle_Peg2.1!$K$3,IF(M122=8.5,Datenquelle_Peg2.1!$K$4,IF(M122=9,Datenquelle_Peg2.1!$K$5,IF(M122="F9 (FS)",Datenquelle_Peg2.1!$K$6,IF(M122=10,Datenquelle_Peg2.1!$K$7,""))))))</f>
        <v/>
      </c>
      <c r="CL122" s="312" t="str">
        <f>IF(L122="37-46 mm",Datenquelle_Peg2.1!$M$2,IF(L122="47-56 mm",Datenquelle_Peg2.1!$M$3,IF(L122="57-66 mm",Datenquelle_Peg2.1!$M$4,IF(L122="67-76 mm",Datenquelle_Peg2.1!$M$5,IF(L122="77-86 mm",Datenquelle_Peg2.1!$M$6,IF(L122="87-96 mm",Datenquelle_Peg2.1!$M$7,IF(L122="97-106 mm",Datenquelle_Peg2.1!$M$8,IF(L122="107-116 mm",Datenquelle_Peg2.1!$M$9,IF(L122="117-126 mm",Datenquelle_Peg2.1!$M$10,IF(L122="127-136 mm",Datenquelle_Peg2.1!$M$11,IF(L122="137-146 mm",Datenquelle_Peg2.1!$M$12,IF(L122="147-156 mm",Datenquelle_Peg2.1!$M$13,IF(L122="156-160 mm",Datenquelle_Peg2.1!$M$14,"")))))))))))))</f>
        <v/>
      </c>
      <c r="CM122" s="312" t="str">
        <f>IF(N122="Profilzyl. PZ",Datenquelle_Peg2.1!$O$3,IF(N122="Blind",Datenquelle_Peg2.1!$O$2,IF(N122="Zylinderabdeckung",Datenquelle_Peg2.1!$O$4,IF(N122="Scandinavian Oval",Datenquelle_Peg2.1!$O$5,""))))</f>
        <v/>
      </c>
      <c r="CN122" s="312" t="str">
        <f>IF(P122="PZ 70",Datenquelle_Peg2.1!$Q$3,IF(P122="PZ 72",Datenquelle_Peg2.1!$Q$4,IF(P122="PZ 78",Datenquelle_Peg2.1!$Q$5,IF(P122="PZ 85",Datenquelle_Peg2.1!$Q$6,IF(P122="PZ 88",Datenquelle_Peg2.1!$Q$7,IF(P122="PZ 92",Datenquelle_Peg2.1!$Q$8,IF(P122="00",Datenquelle_Peg2.1!$Q$2,IF(P122="SO 105",Datenquelle_Peg2.1!$Q$9,""))))))))</f>
        <v/>
      </c>
      <c r="CO122" s="312" t="str">
        <f>IF(O122="Profilzyl. PZ",Datenquelle_Peg2.1!$S$3,IF(O122="Blind",Datenquelle_Peg2.1!$S$2,IF(O122="Scandinavian Oval",Datenquelle_Peg2.1!$S$4,"")))</f>
        <v/>
      </c>
      <c r="CP122" s="312" t="str">
        <f t="shared" si="37"/>
        <v/>
      </c>
      <c r="CQ122" s="312" t="str">
        <f>IF(AND(Q122="außen",R122="einrastend"),Datenquelle_Peg2.1!$W$3,IF(AND(Q122="außen",R122="verschraubt"),Datenquelle_Peg2.1!$W$2,""))</f>
        <v/>
      </c>
      <c r="CR122" s="312" t="str">
        <f t="shared" si="33"/>
        <v/>
      </c>
      <c r="CS122" s="312" t="str">
        <f t="shared" si="34"/>
        <v/>
      </c>
      <c r="CT122" s="312" t="str">
        <f t="shared" si="35"/>
        <v/>
      </c>
      <c r="CU122" s="312"/>
      <c r="CV122" s="312"/>
      <c r="CW122" s="312"/>
      <c r="CX122" s="312"/>
      <c r="CY122" s="312"/>
      <c r="CZ122" s="312"/>
      <c r="DA122" s="312"/>
      <c r="DB122" s="312"/>
      <c r="DC122" s="312"/>
      <c r="DD122" s="312"/>
      <c r="DE122" s="312"/>
      <c r="DF122" s="312"/>
      <c r="DG122" s="312"/>
      <c r="DH122" s="312"/>
      <c r="DI122" s="312"/>
      <c r="DJ122" s="312"/>
      <c r="DK122" s="312"/>
      <c r="DL122" s="312"/>
      <c r="DM122" s="312"/>
      <c r="DN122" s="312"/>
      <c r="DO122" s="312"/>
      <c r="DP122" s="312"/>
      <c r="DQ122" s="312"/>
      <c r="DR122" s="312"/>
      <c r="DS122" s="312"/>
      <c r="DT122" s="312"/>
      <c r="DU122" s="312"/>
      <c r="DV122" s="312"/>
      <c r="DW122" s="312"/>
      <c r="DX122" s="312"/>
      <c r="DY122" s="312"/>
      <c r="DZ122" s="312"/>
      <c r="EA122" s="312"/>
      <c r="EB122" s="312"/>
      <c r="EC122" s="312"/>
      <c r="ED122" s="312"/>
      <c r="EE122" s="312"/>
      <c r="EF122" s="312"/>
      <c r="EG122" s="312"/>
      <c r="EH122" s="312"/>
      <c r="EI122" s="312"/>
      <c r="EJ122" s="312"/>
      <c r="EK122" s="312"/>
      <c r="EL122" s="312"/>
      <c r="EM122" s="312"/>
      <c r="EN122" s="312"/>
      <c r="EO122" s="312"/>
      <c r="EP122" s="312"/>
      <c r="EQ122" s="312"/>
      <c r="ER122" s="312"/>
      <c r="ES122" s="312"/>
      <c r="ET122" s="312"/>
      <c r="EU122" s="312"/>
      <c r="EV122" s="312"/>
      <c r="EW122" s="312"/>
      <c r="EX122" s="312"/>
      <c r="EY122" s="312"/>
    </row>
    <row r="123" spans="1:155" s="48" customFormat="1" ht="30" customHeight="1" x14ac:dyDescent="0.2">
      <c r="A123" s="159" t="str">
        <f t="shared" si="41"/>
        <v/>
      </c>
      <c r="B123" s="72"/>
      <c r="C123" s="72"/>
      <c r="D123" s="73"/>
      <c r="E123" s="339"/>
      <c r="F123" s="340"/>
      <c r="G123" s="347"/>
      <c r="H123" s="347"/>
      <c r="I123" s="344"/>
      <c r="J123" s="345"/>
      <c r="K123" s="346"/>
      <c r="L123" s="229"/>
      <c r="M123" s="228"/>
      <c r="N123" s="65"/>
      <c r="O123" s="65"/>
      <c r="P123" s="67"/>
      <c r="Q123" s="62"/>
      <c r="R123" s="68"/>
      <c r="S123" s="63"/>
      <c r="T123" s="63"/>
      <c r="U123" s="337"/>
      <c r="V123" s="63"/>
      <c r="W123" s="123"/>
      <c r="X123" s="69"/>
      <c r="Y123" s="81"/>
      <c r="Z123" s="152"/>
      <c r="AA123" s="146"/>
      <c r="AB123" s="153"/>
      <c r="AC123" s="154"/>
      <c r="AD123" s="152"/>
      <c r="AE123" s="152"/>
      <c r="AF123" s="155"/>
      <c r="AG123" s="156"/>
      <c r="AH123" s="155"/>
      <c r="AI123" s="317" t="str">
        <f t="shared" si="28"/>
        <v/>
      </c>
      <c r="AJ123" s="317" t="str">
        <f t="shared" si="29"/>
        <v/>
      </c>
      <c r="AK123" s="328" t="e">
        <f>IF(AR123=".OS",VLOOKUP($AT123,'Pull-Downs_Zyl'!M:N,2,FALSE),VLOOKUP($AT123,'Pull-Downs_Zyl'!K:L,2,FALSE))</f>
        <v>#N/A</v>
      </c>
      <c r="AL123" s="318" t="str">
        <f t="shared" si="36"/>
        <v/>
      </c>
      <c r="AM123" s="158" t="e">
        <f>VLOOKUP($AT123,'Pull-Downs_Zyl'!$K$5:$O$525,3,FALSE)</f>
        <v>#N/A</v>
      </c>
      <c r="AN123" s="151" t="str">
        <f t="shared" si="22"/>
        <v/>
      </c>
      <c r="AO123" s="151" t="str">
        <f t="shared" si="23"/>
        <v/>
      </c>
      <c r="AP123" s="151" t="str">
        <f t="shared" si="24"/>
        <v/>
      </c>
      <c r="AQ123" s="151" t="str">
        <f t="shared" si="25"/>
        <v/>
      </c>
      <c r="AR123" s="207" t="str">
        <f t="shared" si="30"/>
        <v/>
      </c>
      <c r="AS123" s="157" t="s">
        <v>95</v>
      </c>
      <c r="AT123" s="158" t="str">
        <f>IF(V123="Zubehör/Ersatzteile",VLOOKUP(W123,'Pull-Downs_Zyl'!$K$518:$O$525,3,FALSE),CONCATENATE(AN123,AO123,AP123,AQ123,AR123))</f>
        <v/>
      </c>
      <c r="AW123" s="70" t="str">
        <f t="shared" si="26"/>
        <v/>
      </c>
      <c r="BD123" s="70" t="str">
        <f t="shared" si="27"/>
        <v/>
      </c>
      <c r="BK123" s="70" t="e">
        <f>IF(AND(#REF!="ja",M123=9,E123="PegaSys Office eVAYO"),CONCATENATE(L123,#REF!,M123,F123),IF(AND(#REF!="ja",M123=9,E123="PegaSys Office"),CONCATENATE(L123,#REF!,M123,F123),""))</f>
        <v>#REF!</v>
      </c>
      <c r="CB123" s="312"/>
      <c r="CC123" s="312"/>
      <c r="CD123" s="312"/>
      <c r="CE123" s="312" t="str">
        <f>IF(E123="PegaSys 2.1",Datenquelle_Peg2.1!$A$2,"")</f>
        <v/>
      </c>
      <c r="CF123" s="312" t="str">
        <f t="shared" si="31"/>
        <v/>
      </c>
      <c r="CG123" s="312" t="str">
        <f t="shared" si="32"/>
        <v/>
      </c>
      <c r="CH123" s="312" t="str">
        <f>IF(OR(S123="Rosetten",S123="Ovalrosetten"),Datenquelle_Peg2.1!$E$2,IF(OR(S123="Langschild",S123="Langschild schmal"),Datenquelle_Peg2.1!$E$3,IF(S123="Kurzschild",Datenquelle_Peg2.1!$E$4,IF(S123="Scandinavian Oval",Datenquelle_Peg2.1!$E$6,""))))</f>
        <v/>
      </c>
      <c r="CI123" s="312" t="str">
        <f>IF(T123=182,Datenquelle_Peg2.1!$G$2,IF(T123=192,Datenquelle_Peg2.1!$G$3,IF(T123=282,Datenquelle_Peg2.1!$G$4,IF(T123=292,Datenquelle_Peg2.1!$G$5,IF(T123=1182,Datenquelle_Peg2.1!$G$6,"")))))</f>
        <v/>
      </c>
      <c r="CJ123" s="312" t="str">
        <f>IF(G123="links",Datenquelle_Peg2.1!$I$2,IF(G123="rechts",Datenquelle_Peg2.1!$I$3,""))</f>
        <v/>
      </c>
      <c r="CK123" s="312" t="str">
        <f>IF(M123=7,Datenquelle_Peg2.1!$K$2,IF(M123=8,Datenquelle_Peg2.1!$K$3,IF(M123=8.5,Datenquelle_Peg2.1!$K$4,IF(M123=9,Datenquelle_Peg2.1!$K$5,IF(M123="F9 (FS)",Datenquelle_Peg2.1!$K$6,IF(M123=10,Datenquelle_Peg2.1!$K$7,""))))))</f>
        <v/>
      </c>
      <c r="CL123" s="312" t="str">
        <f>IF(L123="37-46 mm",Datenquelle_Peg2.1!$M$2,IF(L123="47-56 mm",Datenquelle_Peg2.1!$M$3,IF(L123="57-66 mm",Datenquelle_Peg2.1!$M$4,IF(L123="67-76 mm",Datenquelle_Peg2.1!$M$5,IF(L123="77-86 mm",Datenquelle_Peg2.1!$M$6,IF(L123="87-96 mm",Datenquelle_Peg2.1!$M$7,IF(L123="97-106 mm",Datenquelle_Peg2.1!$M$8,IF(L123="107-116 mm",Datenquelle_Peg2.1!$M$9,IF(L123="117-126 mm",Datenquelle_Peg2.1!$M$10,IF(L123="127-136 mm",Datenquelle_Peg2.1!$M$11,IF(L123="137-146 mm",Datenquelle_Peg2.1!$M$12,IF(L123="147-156 mm",Datenquelle_Peg2.1!$M$13,IF(L123="156-160 mm",Datenquelle_Peg2.1!$M$14,"")))))))))))))</f>
        <v/>
      </c>
      <c r="CM123" s="312" t="str">
        <f>IF(N123="Profilzyl. PZ",Datenquelle_Peg2.1!$O$3,IF(N123="Blind",Datenquelle_Peg2.1!$O$2,IF(N123="Zylinderabdeckung",Datenquelle_Peg2.1!$O$4,IF(N123="Scandinavian Oval",Datenquelle_Peg2.1!$O$5,""))))</f>
        <v/>
      </c>
      <c r="CN123" s="312" t="str">
        <f>IF(P123="PZ 70",Datenquelle_Peg2.1!$Q$3,IF(P123="PZ 72",Datenquelle_Peg2.1!$Q$4,IF(P123="PZ 78",Datenquelle_Peg2.1!$Q$5,IF(P123="PZ 85",Datenquelle_Peg2.1!$Q$6,IF(P123="PZ 88",Datenquelle_Peg2.1!$Q$7,IF(P123="PZ 92",Datenquelle_Peg2.1!$Q$8,IF(P123="00",Datenquelle_Peg2.1!$Q$2,IF(P123="SO 105",Datenquelle_Peg2.1!$Q$9,""))))))))</f>
        <v/>
      </c>
      <c r="CO123" s="312" t="str">
        <f>IF(O123="Profilzyl. PZ",Datenquelle_Peg2.1!$S$3,IF(O123="Blind",Datenquelle_Peg2.1!$S$2,IF(O123="Scandinavian Oval",Datenquelle_Peg2.1!$S$4,"")))</f>
        <v/>
      </c>
      <c r="CP123" s="312" t="str">
        <f t="shared" si="37"/>
        <v/>
      </c>
      <c r="CQ123" s="312" t="str">
        <f>IF(AND(Q123="außen",R123="einrastend"),Datenquelle_Peg2.1!$W$3,IF(AND(Q123="außen",R123="verschraubt"),Datenquelle_Peg2.1!$W$2,""))</f>
        <v/>
      </c>
      <c r="CR123" s="312" t="str">
        <f t="shared" si="33"/>
        <v/>
      </c>
      <c r="CS123" s="312" t="str">
        <f t="shared" si="34"/>
        <v/>
      </c>
      <c r="CT123" s="312" t="str">
        <f t="shared" si="35"/>
        <v/>
      </c>
      <c r="CU123" s="312"/>
      <c r="CV123" s="312"/>
      <c r="CW123" s="312"/>
      <c r="CX123" s="312"/>
      <c r="CY123" s="312"/>
      <c r="CZ123" s="312"/>
      <c r="DA123" s="312"/>
      <c r="DB123" s="312"/>
      <c r="DC123" s="312"/>
      <c r="DD123" s="312"/>
      <c r="DE123" s="312"/>
      <c r="DF123" s="312"/>
      <c r="DG123" s="312"/>
      <c r="DH123" s="312"/>
      <c r="DI123" s="312"/>
      <c r="DJ123" s="312"/>
      <c r="DK123" s="312"/>
      <c r="DL123" s="312"/>
      <c r="DM123" s="312"/>
      <c r="DN123" s="312"/>
      <c r="DO123" s="312"/>
      <c r="DP123" s="312"/>
      <c r="DQ123" s="312"/>
      <c r="DR123" s="312"/>
      <c r="DS123" s="312"/>
      <c r="DT123" s="312"/>
      <c r="DU123" s="312"/>
      <c r="DV123" s="312"/>
      <c r="DW123" s="312"/>
      <c r="DX123" s="312"/>
      <c r="DY123" s="312"/>
      <c r="DZ123" s="312"/>
      <c r="EA123" s="312"/>
      <c r="EB123" s="312"/>
      <c r="EC123" s="312"/>
      <c r="ED123" s="312"/>
      <c r="EE123" s="312"/>
      <c r="EF123" s="312"/>
      <c r="EG123" s="312"/>
      <c r="EH123" s="312"/>
      <c r="EI123" s="312"/>
      <c r="EJ123" s="312"/>
      <c r="EK123" s="312"/>
      <c r="EL123" s="312"/>
      <c r="EM123" s="312"/>
      <c r="EN123" s="312"/>
      <c r="EO123" s="312"/>
      <c r="EP123" s="312"/>
      <c r="EQ123" s="312"/>
      <c r="ER123" s="312"/>
      <c r="ES123" s="312"/>
      <c r="ET123" s="312"/>
      <c r="EU123" s="312"/>
      <c r="EV123" s="312"/>
      <c r="EW123" s="312"/>
      <c r="EX123" s="312"/>
      <c r="EY123" s="312"/>
    </row>
    <row r="124" spans="1:155" s="48" customFormat="1" ht="30" customHeight="1" x14ac:dyDescent="0.2">
      <c r="A124" s="159" t="str">
        <f t="shared" si="41"/>
        <v/>
      </c>
      <c r="B124" s="72"/>
      <c r="C124" s="72"/>
      <c r="D124" s="73"/>
      <c r="E124" s="339"/>
      <c r="F124" s="340"/>
      <c r="G124" s="347"/>
      <c r="H124" s="347"/>
      <c r="I124" s="344"/>
      <c r="J124" s="345"/>
      <c r="K124" s="346"/>
      <c r="L124" s="229"/>
      <c r="M124" s="228"/>
      <c r="N124" s="65"/>
      <c r="O124" s="65"/>
      <c r="P124" s="67"/>
      <c r="Q124" s="62"/>
      <c r="R124" s="68"/>
      <c r="S124" s="63"/>
      <c r="T124" s="63"/>
      <c r="U124" s="337"/>
      <c r="V124" s="63"/>
      <c r="W124" s="123"/>
      <c r="X124" s="69"/>
      <c r="Y124" s="81"/>
      <c r="Z124" s="152"/>
      <c r="AA124" s="146"/>
      <c r="AB124" s="153"/>
      <c r="AC124" s="154"/>
      <c r="AD124" s="152"/>
      <c r="AE124" s="152"/>
      <c r="AF124" s="155"/>
      <c r="AG124" s="156"/>
      <c r="AH124" s="155"/>
      <c r="AI124" s="317" t="str">
        <f t="shared" si="28"/>
        <v/>
      </c>
      <c r="AJ124" s="317" t="str">
        <f t="shared" si="29"/>
        <v/>
      </c>
      <c r="AK124" s="328" t="e">
        <f>IF(AR124=".OS",VLOOKUP($AT124,'Pull-Downs_Zyl'!M:N,2,FALSE),VLOOKUP($AT124,'Pull-Downs_Zyl'!K:L,2,FALSE))</f>
        <v>#N/A</v>
      </c>
      <c r="AL124" s="318" t="str">
        <f t="shared" si="36"/>
        <v/>
      </c>
      <c r="AM124" s="158" t="e">
        <f>VLOOKUP($AT124,'Pull-Downs_Zyl'!$K$5:$O$525,3,FALSE)</f>
        <v>#N/A</v>
      </c>
      <c r="AN124" s="151" t="str">
        <f t="shared" si="22"/>
        <v/>
      </c>
      <c r="AO124" s="151" t="str">
        <f t="shared" si="23"/>
        <v/>
      </c>
      <c r="AP124" s="151" t="str">
        <f t="shared" si="24"/>
        <v/>
      </c>
      <c r="AQ124" s="151" t="str">
        <f t="shared" si="25"/>
        <v/>
      </c>
      <c r="AR124" s="207" t="str">
        <f t="shared" si="30"/>
        <v/>
      </c>
      <c r="AS124" s="157" t="s">
        <v>95</v>
      </c>
      <c r="AT124" s="158" t="str">
        <f>IF(V124="Zubehör/Ersatzteile",VLOOKUP(W124,'Pull-Downs_Zyl'!$K$518:$O$525,3,FALSE),CONCATENATE(AN124,AO124,AP124,AQ124,AR124))</f>
        <v/>
      </c>
      <c r="AW124" s="70" t="str">
        <f t="shared" si="26"/>
        <v/>
      </c>
      <c r="BD124" s="70" t="str">
        <f t="shared" si="27"/>
        <v/>
      </c>
      <c r="BK124" s="70" t="e">
        <f>IF(AND(#REF!="ja",M124=9,E124="PegaSys Office eVAYO"),CONCATENATE(L124,#REF!,M124,F124),IF(AND(#REF!="ja",M124=9,E124="PegaSys Office"),CONCATENATE(L124,#REF!,M124,F124),""))</f>
        <v>#REF!</v>
      </c>
      <c r="CB124" s="312"/>
      <c r="CC124" s="312"/>
      <c r="CD124" s="312"/>
      <c r="CE124" s="312" t="str">
        <f>IF(E124="PegaSys 2.1",Datenquelle_Peg2.1!$A$2,"")</f>
        <v/>
      </c>
      <c r="CF124" s="312" t="str">
        <f t="shared" si="31"/>
        <v/>
      </c>
      <c r="CG124" s="312" t="str">
        <f t="shared" si="32"/>
        <v/>
      </c>
      <c r="CH124" s="312" t="str">
        <f>IF(OR(S124="Rosetten",S124="Ovalrosetten"),Datenquelle_Peg2.1!$E$2,IF(OR(S124="Langschild",S124="Langschild schmal"),Datenquelle_Peg2.1!$E$3,IF(S124="Kurzschild",Datenquelle_Peg2.1!$E$4,IF(S124="Scandinavian Oval",Datenquelle_Peg2.1!$E$6,""))))</f>
        <v/>
      </c>
      <c r="CI124" s="312" t="str">
        <f>IF(T124=182,Datenquelle_Peg2.1!$G$2,IF(T124=192,Datenquelle_Peg2.1!$G$3,IF(T124=282,Datenquelle_Peg2.1!$G$4,IF(T124=292,Datenquelle_Peg2.1!$G$5,IF(T124=1182,Datenquelle_Peg2.1!$G$6,"")))))</f>
        <v/>
      </c>
      <c r="CJ124" s="312" t="str">
        <f>IF(G124="links",Datenquelle_Peg2.1!$I$2,IF(G124="rechts",Datenquelle_Peg2.1!$I$3,""))</f>
        <v/>
      </c>
      <c r="CK124" s="312" t="str">
        <f>IF(M124=7,Datenquelle_Peg2.1!$K$2,IF(M124=8,Datenquelle_Peg2.1!$K$3,IF(M124=8.5,Datenquelle_Peg2.1!$K$4,IF(M124=9,Datenquelle_Peg2.1!$K$5,IF(M124="F9 (FS)",Datenquelle_Peg2.1!$K$6,IF(M124=10,Datenquelle_Peg2.1!$K$7,""))))))</f>
        <v/>
      </c>
      <c r="CL124" s="312" t="str">
        <f>IF(L124="37-46 mm",Datenquelle_Peg2.1!$M$2,IF(L124="47-56 mm",Datenquelle_Peg2.1!$M$3,IF(L124="57-66 mm",Datenquelle_Peg2.1!$M$4,IF(L124="67-76 mm",Datenquelle_Peg2.1!$M$5,IF(L124="77-86 mm",Datenquelle_Peg2.1!$M$6,IF(L124="87-96 mm",Datenquelle_Peg2.1!$M$7,IF(L124="97-106 mm",Datenquelle_Peg2.1!$M$8,IF(L124="107-116 mm",Datenquelle_Peg2.1!$M$9,IF(L124="117-126 mm",Datenquelle_Peg2.1!$M$10,IF(L124="127-136 mm",Datenquelle_Peg2.1!$M$11,IF(L124="137-146 mm",Datenquelle_Peg2.1!$M$12,IF(L124="147-156 mm",Datenquelle_Peg2.1!$M$13,IF(L124="156-160 mm",Datenquelle_Peg2.1!$M$14,"")))))))))))))</f>
        <v/>
      </c>
      <c r="CM124" s="312" t="str">
        <f>IF(N124="Profilzyl. PZ",Datenquelle_Peg2.1!$O$3,IF(N124="Blind",Datenquelle_Peg2.1!$O$2,IF(N124="Zylinderabdeckung",Datenquelle_Peg2.1!$O$4,IF(N124="Scandinavian Oval",Datenquelle_Peg2.1!$O$5,""))))</f>
        <v/>
      </c>
      <c r="CN124" s="312" t="str">
        <f>IF(P124="PZ 70",Datenquelle_Peg2.1!$Q$3,IF(P124="PZ 72",Datenquelle_Peg2.1!$Q$4,IF(P124="PZ 78",Datenquelle_Peg2.1!$Q$5,IF(P124="PZ 85",Datenquelle_Peg2.1!$Q$6,IF(P124="PZ 88",Datenquelle_Peg2.1!$Q$7,IF(P124="PZ 92",Datenquelle_Peg2.1!$Q$8,IF(P124="00",Datenquelle_Peg2.1!$Q$2,IF(P124="SO 105",Datenquelle_Peg2.1!$Q$9,""))))))))</f>
        <v/>
      </c>
      <c r="CO124" s="312" t="str">
        <f>IF(O124="Profilzyl. PZ",Datenquelle_Peg2.1!$S$3,IF(O124="Blind",Datenquelle_Peg2.1!$S$2,IF(O124="Scandinavian Oval",Datenquelle_Peg2.1!$S$4,"")))</f>
        <v/>
      </c>
      <c r="CP124" s="312" t="str">
        <f t="shared" si="37"/>
        <v/>
      </c>
      <c r="CQ124" s="312" t="str">
        <f>IF(AND(Q124="außen",R124="einrastend"),Datenquelle_Peg2.1!$W$3,IF(AND(Q124="außen",R124="verschraubt"),Datenquelle_Peg2.1!$W$2,""))</f>
        <v/>
      </c>
      <c r="CR124" s="312" t="str">
        <f t="shared" si="33"/>
        <v/>
      </c>
      <c r="CS124" s="312" t="str">
        <f t="shared" si="34"/>
        <v/>
      </c>
      <c r="CT124" s="312" t="str">
        <f t="shared" si="35"/>
        <v/>
      </c>
      <c r="CU124" s="312"/>
      <c r="CV124" s="312"/>
      <c r="CW124" s="312"/>
      <c r="CX124" s="312"/>
      <c r="CY124" s="312"/>
      <c r="CZ124" s="312"/>
      <c r="DA124" s="312"/>
      <c r="DB124" s="312"/>
      <c r="DC124" s="312"/>
      <c r="DD124" s="312"/>
      <c r="DE124" s="312"/>
      <c r="DF124" s="312"/>
      <c r="DG124" s="312"/>
      <c r="DH124" s="312"/>
      <c r="DI124" s="312"/>
      <c r="DJ124" s="312"/>
      <c r="DK124" s="312"/>
      <c r="DL124" s="312"/>
      <c r="DM124" s="312"/>
      <c r="DN124" s="312"/>
      <c r="DO124" s="312"/>
      <c r="DP124" s="312"/>
      <c r="DQ124" s="312"/>
      <c r="DR124" s="312"/>
      <c r="DS124" s="312"/>
      <c r="DT124" s="312"/>
      <c r="DU124" s="312"/>
      <c r="DV124" s="312"/>
      <c r="DW124" s="312"/>
      <c r="DX124" s="312"/>
      <c r="DY124" s="312"/>
      <c r="DZ124" s="312"/>
      <c r="EA124" s="312"/>
      <c r="EB124" s="312"/>
      <c r="EC124" s="312"/>
      <c r="ED124" s="312"/>
      <c r="EE124" s="312"/>
      <c r="EF124" s="312"/>
      <c r="EG124" s="312"/>
      <c r="EH124" s="312"/>
      <c r="EI124" s="312"/>
      <c r="EJ124" s="312"/>
      <c r="EK124" s="312"/>
      <c r="EL124" s="312"/>
      <c r="EM124" s="312"/>
      <c r="EN124" s="312"/>
      <c r="EO124" s="312"/>
      <c r="EP124" s="312"/>
      <c r="EQ124" s="312"/>
      <c r="ER124" s="312"/>
      <c r="ES124" s="312"/>
      <c r="ET124" s="312"/>
      <c r="EU124" s="312"/>
      <c r="EV124" s="312"/>
      <c r="EW124" s="312"/>
      <c r="EX124" s="312"/>
      <c r="EY124" s="312"/>
    </row>
    <row r="125" spans="1:155" s="48" customFormat="1" ht="30" customHeight="1" x14ac:dyDescent="0.2">
      <c r="A125" s="159" t="str">
        <f t="shared" si="41"/>
        <v/>
      </c>
      <c r="B125" s="72"/>
      <c r="C125" s="72"/>
      <c r="D125" s="73"/>
      <c r="E125" s="339"/>
      <c r="F125" s="340"/>
      <c r="G125" s="347"/>
      <c r="H125" s="347"/>
      <c r="I125" s="344"/>
      <c r="J125" s="345"/>
      <c r="K125" s="346"/>
      <c r="L125" s="229"/>
      <c r="M125" s="228"/>
      <c r="N125" s="65"/>
      <c r="O125" s="65"/>
      <c r="P125" s="67"/>
      <c r="Q125" s="62"/>
      <c r="R125" s="68"/>
      <c r="S125" s="63"/>
      <c r="T125" s="63"/>
      <c r="U125" s="337"/>
      <c r="V125" s="63"/>
      <c r="W125" s="123"/>
      <c r="X125" s="69"/>
      <c r="Y125" s="81"/>
      <c r="Z125" s="152"/>
      <c r="AA125" s="146"/>
      <c r="AB125" s="153"/>
      <c r="AC125" s="154"/>
      <c r="AD125" s="152"/>
      <c r="AE125" s="152"/>
      <c r="AF125" s="155"/>
      <c r="AG125" s="156"/>
      <c r="AH125" s="155"/>
      <c r="AI125" s="317" t="str">
        <f t="shared" si="28"/>
        <v/>
      </c>
      <c r="AJ125" s="317" t="str">
        <f t="shared" si="29"/>
        <v/>
      </c>
      <c r="AK125" s="328" t="e">
        <f>IF(AR125=".OS",VLOOKUP($AT125,'Pull-Downs_Zyl'!M:N,2,FALSE),VLOOKUP($AT125,'Pull-Downs_Zyl'!K:L,2,FALSE))</f>
        <v>#N/A</v>
      </c>
      <c r="AL125" s="318" t="str">
        <f t="shared" si="36"/>
        <v/>
      </c>
      <c r="AM125" s="158" t="e">
        <f>VLOOKUP($AT125,'Pull-Downs_Zyl'!$K$5:$O$525,3,FALSE)</f>
        <v>#N/A</v>
      </c>
      <c r="AN125" s="151" t="str">
        <f t="shared" si="22"/>
        <v/>
      </c>
      <c r="AO125" s="151" t="str">
        <f t="shared" si="23"/>
        <v/>
      </c>
      <c r="AP125" s="151" t="str">
        <f t="shared" si="24"/>
        <v/>
      </c>
      <c r="AQ125" s="151" t="str">
        <f t="shared" si="25"/>
        <v/>
      </c>
      <c r="AR125" s="207" t="str">
        <f t="shared" si="30"/>
        <v/>
      </c>
      <c r="AS125" s="157" t="s">
        <v>95</v>
      </c>
      <c r="AT125" s="158" t="str">
        <f>IF(V125="Zubehör/Ersatzteile",VLOOKUP(W125,'Pull-Downs_Zyl'!$K$518:$O$525,3,FALSE),CONCATENATE(AN125,AO125,AP125,AQ125,AR125))</f>
        <v/>
      </c>
      <c r="AW125" s="70" t="str">
        <f t="shared" si="26"/>
        <v/>
      </c>
      <c r="BD125" s="70" t="str">
        <f t="shared" si="27"/>
        <v/>
      </c>
      <c r="BK125" s="70" t="e">
        <f>IF(AND(#REF!="ja",M125=9,E125="PegaSys Office eVAYO"),CONCATENATE(L125,#REF!,M125,F125),IF(AND(#REF!="ja",M125=9,E125="PegaSys Office"),CONCATENATE(L125,#REF!,M125,F125),""))</f>
        <v>#REF!</v>
      </c>
      <c r="CB125" s="312"/>
      <c r="CC125" s="312"/>
      <c r="CD125" s="312"/>
      <c r="CE125" s="312" t="str">
        <f>IF(E125="PegaSys 2.1",Datenquelle_Peg2.1!$A$2,"")</f>
        <v/>
      </c>
      <c r="CF125" s="312" t="str">
        <f t="shared" si="31"/>
        <v/>
      </c>
      <c r="CG125" s="312" t="str">
        <f t="shared" si="32"/>
        <v/>
      </c>
      <c r="CH125" s="312" t="str">
        <f>IF(OR(S125="Rosetten",S125="Ovalrosetten"),Datenquelle_Peg2.1!$E$2,IF(OR(S125="Langschild",S125="Langschild schmal"),Datenquelle_Peg2.1!$E$3,IF(S125="Kurzschild",Datenquelle_Peg2.1!$E$4,IF(S125="Scandinavian Oval",Datenquelle_Peg2.1!$E$6,""))))</f>
        <v/>
      </c>
      <c r="CI125" s="312" t="str">
        <f>IF(T125=182,Datenquelle_Peg2.1!$G$2,IF(T125=192,Datenquelle_Peg2.1!$G$3,IF(T125=282,Datenquelle_Peg2.1!$G$4,IF(T125=292,Datenquelle_Peg2.1!$G$5,IF(T125=1182,Datenquelle_Peg2.1!$G$6,"")))))</f>
        <v/>
      </c>
      <c r="CJ125" s="312" t="str">
        <f>IF(G125="links",Datenquelle_Peg2.1!$I$2,IF(G125="rechts",Datenquelle_Peg2.1!$I$3,""))</f>
        <v/>
      </c>
      <c r="CK125" s="312" t="str">
        <f>IF(M125=7,Datenquelle_Peg2.1!$K$2,IF(M125=8,Datenquelle_Peg2.1!$K$3,IF(M125=8.5,Datenquelle_Peg2.1!$K$4,IF(M125=9,Datenquelle_Peg2.1!$K$5,IF(M125="F9 (FS)",Datenquelle_Peg2.1!$K$6,IF(M125=10,Datenquelle_Peg2.1!$K$7,""))))))</f>
        <v/>
      </c>
      <c r="CL125" s="312" t="str">
        <f>IF(L125="37-46 mm",Datenquelle_Peg2.1!$M$2,IF(L125="47-56 mm",Datenquelle_Peg2.1!$M$3,IF(L125="57-66 mm",Datenquelle_Peg2.1!$M$4,IF(L125="67-76 mm",Datenquelle_Peg2.1!$M$5,IF(L125="77-86 mm",Datenquelle_Peg2.1!$M$6,IF(L125="87-96 mm",Datenquelle_Peg2.1!$M$7,IF(L125="97-106 mm",Datenquelle_Peg2.1!$M$8,IF(L125="107-116 mm",Datenquelle_Peg2.1!$M$9,IF(L125="117-126 mm",Datenquelle_Peg2.1!$M$10,IF(L125="127-136 mm",Datenquelle_Peg2.1!$M$11,IF(L125="137-146 mm",Datenquelle_Peg2.1!$M$12,IF(L125="147-156 mm",Datenquelle_Peg2.1!$M$13,IF(L125="156-160 mm",Datenquelle_Peg2.1!$M$14,"")))))))))))))</f>
        <v/>
      </c>
      <c r="CM125" s="312" t="str">
        <f>IF(N125="Profilzyl. PZ",Datenquelle_Peg2.1!$O$3,IF(N125="Blind",Datenquelle_Peg2.1!$O$2,IF(N125="Zylinderabdeckung",Datenquelle_Peg2.1!$O$4,IF(N125="Scandinavian Oval",Datenquelle_Peg2.1!$O$5,""))))</f>
        <v/>
      </c>
      <c r="CN125" s="312" t="str">
        <f>IF(P125="PZ 70",Datenquelle_Peg2.1!$Q$3,IF(P125="PZ 72",Datenquelle_Peg2.1!$Q$4,IF(P125="PZ 78",Datenquelle_Peg2.1!$Q$5,IF(P125="PZ 85",Datenquelle_Peg2.1!$Q$6,IF(P125="PZ 88",Datenquelle_Peg2.1!$Q$7,IF(P125="PZ 92",Datenquelle_Peg2.1!$Q$8,IF(P125="00",Datenquelle_Peg2.1!$Q$2,IF(P125="SO 105",Datenquelle_Peg2.1!$Q$9,""))))))))</f>
        <v/>
      </c>
      <c r="CO125" s="312" t="str">
        <f>IF(O125="Profilzyl. PZ",Datenquelle_Peg2.1!$S$3,IF(O125="Blind",Datenquelle_Peg2.1!$S$2,IF(O125="Scandinavian Oval",Datenquelle_Peg2.1!$S$4,"")))</f>
        <v/>
      </c>
      <c r="CP125" s="312" t="str">
        <f t="shared" si="37"/>
        <v/>
      </c>
      <c r="CQ125" s="312" t="str">
        <f>IF(AND(Q125="außen",R125="einrastend"),Datenquelle_Peg2.1!$W$3,IF(AND(Q125="außen",R125="verschraubt"),Datenquelle_Peg2.1!$W$2,""))</f>
        <v/>
      </c>
      <c r="CR125" s="312" t="str">
        <f t="shared" si="33"/>
        <v/>
      </c>
      <c r="CS125" s="312" t="str">
        <f t="shared" si="34"/>
        <v/>
      </c>
      <c r="CT125" s="312" t="str">
        <f t="shared" si="35"/>
        <v/>
      </c>
      <c r="CU125" s="312"/>
      <c r="CV125" s="312"/>
      <c r="CW125" s="312"/>
      <c r="CX125" s="312"/>
      <c r="CY125" s="312"/>
      <c r="CZ125" s="312"/>
      <c r="DA125" s="312"/>
      <c r="DB125" s="312"/>
      <c r="DC125" s="312"/>
      <c r="DD125" s="312"/>
      <c r="DE125" s="312"/>
      <c r="DF125" s="312"/>
      <c r="DG125" s="312"/>
      <c r="DH125" s="312"/>
      <c r="DI125" s="312"/>
      <c r="DJ125" s="312"/>
      <c r="DK125" s="312"/>
      <c r="DL125" s="312"/>
      <c r="DM125" s="312"/>
      <c r="DN125" s="312"/>
      <c r="DO125" s="312"/>
      <c r="DP125" s="312"/>
      <c r="DQ125" s="312"/>
      <c r="DR125" s="312"/>
      <c r="DS125" s="312"/>
      <c r="DT125" s="312"/>
      <c r="DU125" s="312"/>
      <c r="DV125" s="312"/>
      <c r="DW125" s="312"/>
      <c r="DX125" s="312"/>
      <c r="DY125" s="312"/>
      <c r="DZ125" s="312"/>
      <c r="EA125" s="312"/>
      <c r="EB125" s="312"/>
      <c r="EC125" s="312"/>
      <c r="ED125" s="312"/>
      <c r="EE125" s="312"/>
      <c r="EF125" s="312"/>
      <c r="EG125" s="312"/>
      <c r="EH125" s="312"/>
      <c r="EI125" s="312"/>
      <c r="EJ125" s="312"/>
      <c r="EK125" s="312"/>
      <c r="EL125" s="312"/>
      <c r="EM125" s="312"/>
      <c r="EN125" s="312"/>
      <c r="EO125" s="312"/>
      <c r="EP125" s="312"/>
      <c r="EQ125" s="312"/>
      <c r="ER125" s="312"/>
      <c r="ES125" s="312"/>
      <c r="ET125" s="312"/>
      <c r="EU125" s="312"/>
      <c r="EV125" s="312"/>
      <c r="EW125" s="312"/>
      <c r="EX125" s="312"/>
      <c r="EY125" s="312"/>
    </row>
    <row r="126" spans="1:155" s="48" customFormat="1" ht="30" customHeight="1" x14ac:dyDescent="0.2">
      <c r="A126" s="159" t="str">
        <f t="shared" si="41"/>
        <v/>
      </c>
      <c r="B126" s="72"/>
      <c r="C126" s="72"/>
      <c r="D126" s="73"/>
      <c r="E126" s="339"/>
      <c r="F126" s="340"/>
      <c r="G126" s="347"/>
      <c r="H126" s="347"/>
      <c r="I126" s="344"/>
      <c r="J126" s="345"/>
      <c r="K126" s="346"/>
      <c r="L126" s="229"/>
      <c r="M126" s="228"/>
      <c r="N126" s="65"/>
      <c r="O126" s="65"/>
      <c r="P126" s="67"/>
      <c r="Q126" s="62"/>
      <c r="R126" s="68"/>
      <c r="S126" s="63"/>
      <c r="T126" s="63"/>
      <c r="U126" s="337"/>
      <c r="V126" s="63"/>
      <c r="W126" s="123"/>
      <c r="X126" s="69"/>
      <c r="Y126" s="81"/>
      <c r="Z126" s="152"/>
      <c r="AA126" s="146"/>
      <c r="AB126" s="153"/>
      <c r="AC126" s="154"/>
      <c r="AD126" s="152"/>
      <c r="AE126" s="152"/>
      <c r="AF126" s="155"/>
      <c r="AG126" s="156"/>
      <c r="AH126" s="155"/>
      <c r="AI126" s="317" t="str">
        <f t="shared" si="28"/>
        <v/>
      </c>
      <c r="AJ126" s="317" t="str">
        <f t="shared" si="29"/>
        <v/>
      </c>
      <c r="AK126" s="328" t="e">
        <f>IF(AR126=".OS",VLOOKUP($AT126,'Pull-Downs_Zyl'!M:N,2,FALSE),VLOOKUP($AT126,'Pull-Downs_Zyl'!K:L,2,FALSE))</f>
        <v>#N/A</v>
      </c>
      <c r="AL126" s="318" t="str">
        <f t="shared" si="36"/>
        <v/>
      </c>
      <c r="AM126" s="158" t="e">
        <f>VLOOKUP($AT126,'Pull-Downs_Zyl'!$K$5:$O$525,3,FALSE)</f>
        <v>#N/A</v>
      </c>
      <c r="AN126" s="151" t="str">
        <f t="shared" si="22"/>
        <v/>
      </c>
      <c r="AO126" s="151" t="str">
        <f t="shared" si="23"/>
        <v/>
      </c>
      <c r="AP126" s="151" t="str">
        <f t="shared" si="24"/>
        <v/>
      </c>
      <c r="AQ126" s="151" t="str">
        <f t="shared" si="25"/>
        <v/>
      </c>
      <c r="AR126" s="207" t="str">
        <f t="shared" si="30"/>
        <v/>
      </c>
      <c r="AS126" s="157" t="s">
        <v>95</v>
      </c>
      <c r="AT126" s="158" t="str">
        <f>IF(V126="Zubehör/Ersatzteile",VLOOKUP(W126,'Pull-Downs_Zyl'!$K$518:$O$525,3,FALSE),CONCATENATE(AN126,AO126,AP126,AQ126,AR126))</f>
        <v/>
      </c>
      <c r="AW126" s="70" t="str">
        <f t="shared" si="26"/>
        <v/>
      </c>
      <c r="BD126" s="70" t="str">
        <f t="shared" si="27"/>
        <v/>
      </c>
      <c r="BK126" s="70" t="e">
        <f>IF(AND(#REF!="ja",M126=9,E126="PegaSys Office eVAYO"),CONCATENATE(L126,#REF!,M126,F126),IF(AND(#REF!="ja",M126=9,E126="PegaSys Office"),CONCATENATE(L126,#REF!,M126,F126),""))</f>
        <v>#REF!</v>
      </c>
      <c r="CB126" s="312"/>
      <c r="CC126" s="312"/>
      <c r="CD126" s="312"/>
      <c r="CE126" s="312" t="str">
        <f>IF(E126="PegaSys 2.1",Datenquelle_Peg2.1!$A$2,"")</f>
        <v/>
      </c>
      <c r="CF126" s="312" t="str">
        <f t="shared" si="31"/>
        <v/>
      </c>
      <c r="CG126" s="312" t="str">
        <f t="shared" si="32"/>
        <v/>
      </c>
      <c r="CH126" s="312" t="str">
        <f>IF(OR(S126="Rosetten",S126="Ovalrosetten"),Datenquelle_Peg2.1!$E$2,IF(OR(S126="Langschild",S126="Langschild schmal"),Datenquelle_Peg2.1!$E$3,IF(S126="Kurzschild",Datenquelle_Peg2.1!$E$4,IF(S126="Scandinavian Oval",Datenquelle_Peg2.1!$E$6,""))))</f>
        <v/>
      </c>
      <c r="CI126" s="312" t="str">
        <f>IF(T126=182,Datenquelle_Peg2.1!$G$2,IF(T126=192,Datenquelle_Peg2.1!$G$3,IF(T126=282,Datenquelle_Peg2.1!$G$4,IF(T126=292,Datenquelle_Peg2.1!$G$5,IF(T126=1182,Datenquelle_Peg2.1!$G$6,"")))))</f>
        <v/>
      </c>
      <c r="CJ126" s="312" t="str">
        <f>IF(G126="links",Datenquelle_Peg2.1!$I$2,IF(G126="rechts",Datenquelle_Peg2.1!$I$3,""))</f>
        <v/>
      </c>
      <c r="CK126" s="312" t="str">
        <f>IF(M126=7,Datenquelle_Peg2.1!$K$2,IF(M126=8,Datenquelle_Peg2.1!$K$3,IF(M126=8.5,Datenquelle_Peg2.1!$K$4,IF(M126=9,Datenquelle_Peg2.1!$K$5,IF(M126="F9 (FS)",Datenquelle_Peg2.1!$K$6,IF(M126=10,Datenquelle_Peg2.1!$K$7,""))))))</f>
        <v/>
      </c>
      <c r="CL126" s="312" t="str">
        <f>IF(L126="37-46 mm",Datenquelle_Peg2.1!$M$2,IF(L126="47-56 mm",Datenquelle_Peg2.1!$M$3,IF(L126="57-66 mm",Datenquelle_Peg2.1!$M$4,IF(L126="67-76 mm",Datenquelle_Peg2.1!$M$5,IF(L126="77-86 mm",Datenquelle_Peg2.1!$M$6,IF(L126="87-96 mm",Datenquelle_Peg2.1!$M$7,IF(L126="97-106 mm",Datenquelle_Peg2.1!$M$8,IF(L126="107-116 mm",Datenquelle_Peg2.1!$M$9,IF(L126="117-126 mm",Datenquelle_Peg2.1!$M$10,IF(L126="127-136 mm",Datenquelle_Peg2.1!$M$11,IF(L126="137-146 mm",Datenquelle_Peg2.1!$M$12,IF(L126="147-156 mm",Datenquelle_Peg2.1!$M$13,IF(L126="156-160 mm",Datenquelle_Peg2.1!$M$14,"")))))))))))))</f>
        <v/>
      </c>
      <c r="CM126" s="312" t="str">
        <f>IF(N126="Profilzyl. PZ",Datenquelle_Peg2.1!$O$3,IF(N126="Blind",Datenquelle_Peg2.1!$O$2,IF(N126="Zylinderabdeckung",Datenquelle_Peg2.1!$O$4,IF(N126="Scandinavian Oval",Datenquelle_Peg2.1!$O$5,""))))</f>
        <v/>
      </c>
      <c r="CN126" s="312" t="str">
        <f>IF(P126="PZ 70",Datenquelle_Peg2.1!$Q$3,IF(P126="PZ 72",Datenquelle_Peg2.1!$Q$4,IF(P126="PZ 78",Datenquelle_Peg2.1!$Q$5,IF(P126="PZ 85",Datenquelle_Peg2.1!$Q$6,IF(P126="PZ 88",Datenquelle_Peg2.1!$Q$7,IF(P126="PZ 92",Datenquelle_Peg2.1!$Q$8,IF(P126="00",Datenquelle_Peg2.1!$Q$2,IF(P126="SO 105",Datenquelle_Peg2.1!$Q$9,""))))))))</f>
        <v/>
      </c>
      <c r="CO126" s="312" t="str">
        <f>IF(O126="Profilzyl. PZ",Datenquelle_Peg2.1!$S$3,IF(O126="Blind",Datenquelle_Peg2.1!$S$2,IF(O126="Scandinavian Oval",Datenquelle_Peg2.1!$S$4,"")))</f>
        <v/>
      </c>
      <c r="CP126" s="312" t="str">
        <f t="shared" si="37"/>
        <v/>
      </c>
      <c r="CQ126" s="312" t="str">
        <f>IF(AND(Q126="außen",R126="einrastend"),Datenquelle_Peg2.1!$W$3,IF(AND(Q126="außen",R126="verschraubt"),Datenquelle_Peg2.1!$W$2,""))</f>
        <v/>
      </c>
      <c r="CR126" s="312" t="str">
        <f t="shared" si="33"/>
        <v/>
      </c>
      <c r="CS126" s="312" t="str">
        <f t="shared" si="34"/>
        <v/>
      </c>
      <c r="CT126" s="312" t="str">
        <f t="shared" si="35"/>
        <v/>
      </c>
      <c r="CU126" s="312"/>
      <c r="CV126" s="312"/>
      <c r="CW126" s="312"/>
      <c r="CX126" s="312"/>
      <c r="CY126" s="312"/>
      <c r="CZ126" s="312"/>
      <c r="DA126" s="312"/>
      <c r="DB126" s="312"/>
      <c r="DC126" s="312"/>
      <c r="DD126" s="312"/>
      <c r="DE126" s="312"/>
      <c r="DF126" s="312"/>
      <c r="DG126" s="312"/>
      <c r="DH126" s="312"/>
      <c r="DI126" s="312"/>
      <c r="DJ126" s="312"/>
      <c r="DK126" s="312"/>
      <c r="DL126" s="312"/>
      <c r="DM126" s="312"/>
      <c r="DN126" s="312"/>
      <c r="DO126" s="312"/>
      <c r="DP126" s="312"/>
      <c r="DQ126" s="312"/>
      <c r="DR126" s="312"/>
      <c r="DS126" s="312"/>
      <c r="DT126" s="312"/>
      <c r="DU126" s="312"/>
      <c r="DV126" s="312"/>
      <c r="DW126" s="312"/>
      <c r="DX126" s="312"/>
      <c r="DY126" s="312"/>
      <c r="DZ126" s="312"/>
      <c r="EA126" s="312"/>
      <c r="EB126" s="312"/>
      <c r="EC126" s="312"/>
      <c r="ED126" s="312"/>
      <c r="EE126" s="312"/>
      <c r="EF126" s="312"/>
      <c r="EG126" s="312"/>
      <c r="EH126" s="312"/>
      <c r="EI126" s="312"/>
      <c r="EJ126" s="312"/>
      <c r="EK126" s="312"/>
      <c r="EL126" s="312"/>
      <c r="EM126" s="312"/>
      <c r="EN126" s="312"/>
      <c r="EO126" s="312"/>
      <c r="EP126" s="312"/>
      <c r="EQ126" s="312"/>
      <c r="ER126" s="312"/>
      <c r="ES126" s="312"/>
      <c r="ET126" s="312"/>
      <c r="EU126" s="312"/>
      <c r="EV126" s="312"/>
      <c r="EW126" s="312"/>
      <c r="EX126" s="312"/>
      <c r="EY126" s="312"/>
    </row>
    <row r="127" spans="1:155" s="48" customFormat="1" ht="30" customHeight="1" x14ac:dyDescent="0.2">
      <c r="A127" s="159" t="str">
        <f t="shared" si="41"/>
        <v/>
      </c>
      <c r="B127" s="72"/>
      <c r="C127" s="72"/>
      <c r="D127" s="73"/>
      <c r="E127" s="339"/>
      <c r="F127" s="340"/>
      <c r="G127" s="347"/>
      <c r="H127" s="347"/>
      <c r="I127" s="344"/>
      <c r="J127" s="345"/>
      <c r="K127" s="346"/>
      <c r="L127" s="229"/>
      <c r="M127" s="228"/>
      <c r="N127" s="65"/>
      <c r="O127" s="65"/>
      <c r="P127" s="67"/>
      <c r="Q127" s="62"/>
      <c r="R127" s="68"/>
      <c r="S127" s="63"/>
      <c r="T127" s="63"/>
      <c r="U127" s="337"/>
      <c r="V127" s="63"/>
      <c r="W127" s="123"/>
      <c r="X127" s="69"/>
      <c r="Y127" s="81"/>
      <c r="Z127" s="152"/>
      <c r="AA127" s="146"/>
      <c r="AB127" s="153"/>
      <c r="AC127" s="154"/>
      <c r="AD127" s="152"/>
      <c r="AE127" s="152"/>
      <c r="AF127" s="155"/>
      <c r="AG127" s="156"/>
      <c r="AH127" s="155"/>
      <c r="AI127" s="317" t="str">
        <f t="shared" si="28"/>
        <v/>
      </c>
      <c r="AJ127" s="317" t="str">
        <f t="shared" si="29"/>
        <v/>
      </c>
      <c r="AK127" s="328" t="e">
        <f>IF(AR127=".OS",VLOOKUP($AT127,'Pull-Downs_Zyl'!M:N,2,FALSE),VLOOKUP($AT127,'Pull-Downs_Zyl'!K:L,2,FALSE))</f>
        <v>#N/A</v>
      </c>
      <c r="AL127" s="318" t="str">
        <f t="shared" si="36"/>
        <v/>
      </c>
      <c r="AM127" s="158" t="e">
        <f>VLOOKUP($AT127,'Pull-Downs_Zyl'!$K$5:$O$525,3,FALSE)</f>
        <v>#N/A</v>
      </c>
      <c r="AN127" s="151" t="str">
        <f t="shared" si="22"/>
        <v/>
      </c>
      <c r="AO127" s="151" t="str">
        <f t="shared" si="23"/>
        <v/>
      </c>
      <c r="AP127" s="151" t="str">
        <f t="shared" si="24"/>
        <v/>
      </c>
      <c r="AQ127" s="151" t="str">
        <f t="shared" si="25"/>
        <v/>
      </c>
      <c r="AR127" s="207" t="str">
        <f t="shared" si="30"/>
        <v/>
      </c>
      <c r="AS127" s="157" t="s">
        <v>95</v>
      </c>
      <c r="AT127" s="158" t="str">
        <f>IF(V127="Zubehör/Ersatzteile",VLOOKUP(W127,'Pull-Downs_Zyl'!$K$518:$O$525,3,FALSE),CONCATENATE(AN127,AO127,AP127,AQ127,AR127))</f>
        <v/>
      </c>
      <c r="AW127" s="70" t="str">
        <f t="shared" si="26"/>
        <v/>
      </c>
      <c r="BD127" s="70" t="str">
        <f t="shared" si="27"/>
        <v/>
      </c>
      <c r="BK127" s="70" t="e">
        <f>IF(AND(#REF!="ja",M127=9,E127="PegaSys Office eVAYO"),CONCATENATE(L127,#REF!,M127,F127),IF(AND(#REF!="ja",M127=9,E127="PegaSys Office"),CONCATENATE(L127,#REF!,M127,F127),""))</f>
        <v>#REF!</v>
      </c>
      <c r="CB127" s="312"/>
      <c r="CC127" s="312"/>
      <c r="CD127" s="312"/>
      <c r="CE127" s="312" t="str">
        <f>IF(E127="PegaSys 2.1",Datenquelle_Peg2.1!$A$2,"")</f>
        <v/>
      </c>
      <c r="CF127" s="312" t="str">
        <f t="shared" si="31"/>
        <v/>
      </c>
      <c r="CG127" s="312" t="str">
        <f t="shared" si="32"/>
        <v/>
      </c>
      <c r="CH127" s="312" t="str">
        <f>IF(OR(S127="Rosetten",S127="Ovalrosetten"),Datenquelle_Peg2.1!$E$2,IF(OR(S127="Langschild",S127="Langschild schmal"),Datenquelle_Peg2.1!$E$3,IF(S127="Kurzschild",Datenquelle_Peg2.1!$E$4,IF(S127="Scandinavian Oval",Datenquelle_Peg2.1!$E$6,""))))</f>
        <v/>
      </c>
      <c r="CI127" s="312" t="str">
        <f>IF(T127=182,Datenquelle_Peg2.1!$G$2,IF(T127=192,Datenquelle_Peg2.1!$G$3,IF(T127=282,Datenquelle_Peg2.1!$G$4,IF(T127=292,Datenquelle_Peg2.1!$G$5,IF(T127=1182,Datenquelle_Peg2.1!$G$6,"")))))</f>
        <v/>
      </c>
      <c r="CJ127" s="312" t="str">
        <f>IF(G127="links",Datenquelle_Peg2.1!$I$2,IF(G127="rechts",Datenquelle_Peg2.1!$I$3,""))</f>
        <v/>
      </c>
      <c r="CK127" s="312" t="str">
        <f>IF(M127=7,Datenquelle_Peg2.1!$K$2,IF(M127=8,Datenquelle_Peg2.1!$K$3,IF(M127=8.5,Datenquelle_Peg2.1!$K$4,IF(M127=9,Datenquelle_Peg2.1!$K$5,IF(M127="F9 (FS)",Datenquelle_Peg2.1!$K$6,IF(M127=10,Datenquelle_Peg2.1!$K$7,""))))))</f>
        <v/>
      </c>
      <c r="CL127" s="312" t="str">
        <f>IF(L127="37-46 mm",Datenquelle_Peg2.1!$M$2,IF(L127="47-56 mm",Datenquelle_Peg2.1!$M$3,IF(L127="57-66 mm",Datenquelle_Peg2.1!$M$4,IF(L127="67-76 mm",Datenquelle_Peg2.1!$M$5,IF(L127="77-86 mm",Datenquelle_Peg2.1!$M$6,IF(L127="87-96 mm",Datenquelle_Peg2.1!$M$7,IF(L127="97-106 mm",Datenquelle_Peg2.1!$M$8,IF(L127="107-116 mm",Datenquelle_Peg2.1!$M$9,IF(L127="117-126 mm",Datenquelle_Peg2.1!$M$10,IF(L127="127-136 mm",Datenquelle_Peg2.1!$M$11,IF(L127="137-146 mm",Datenquelle_Peg2.1!$M$12,IF(L127="147-156 mm",Datenquelle_Peg2.1!$M$13,IF(L127="156-160 mm",Datenquelle_Peg2.1!$M$14,"")))))))))))))</f>
        <v/>
      </c>
      <c r="CM127" s="312" t="str">
        <f>IF(N127="Profilzyl. PZ",Datenquelle_Peg2.1!$O$3,IF(N127="Blind",Datenquelle_Peg2.1!$O$2,IF(N127="Zylinderabdeckung",Datenquelle_Peg2.1!$O$4,IF(N127="Scandinavian Oval",Datenquelle_Peg2.1!$O$5,""))))</f>
        <v/>
      </c>
      <c r="CN127" s="312" t="str">
        <f>IF(P127="PZ 70",Datenquelle_Peg2.1!$Q$3,IF(P127="PZ 72",Datenquelle_Peg2.1!$Q$4,IF(P127="PZ 78",Datenquelle_Peg2.1!$Q$5,IF(P127="PZ 85",Datenquelle_Peg2.1!$Q$6,IF(P127="PZ 88",Datenquelle_Peg2.1!$Q$7,IF(P127="PZ 92",Datenquelle_Peg2.1!$Q$8,IF(P127="00",Datenquelle_Peg2.1!$Q$2,IF(P127="SO 105",Datenquelle_Peg2.1!$Q$9,""))))))))</f>
        <v/>
      </c>
      <c r="CO127" s="312" t="str">
        <f>IF(O127="Profilzyl. PZ",Datenquelle_Peg2.1!$S$3,IF(O127="Blind",Datenquelle_Peg2.1!$S$2,IF(O127="Scandinavian Oval",Datenquelle_Peg2.1!$S$4,"")))</f>
        <v/>
      </c>
      <c r="CP127" s="312" t="str">
        <f t="shared" si="37"/>
        <v/>
      </c>
      <c r="CQ127" s="312" t="str">
        <f>IF(AND(Q127="außen",R127="einrastend"),Datenquelle_Peg2.1!$W$3,IF(AND(Q127="außen",R127="verschraubt"),Datenquelle_Peg2.1!$W$2,""))</f>
        <v/>
      </c>
      <c r="CR127" s="312" t="str">
        <f t="shared" si="33"/>
        <v/>
      </c>
      <c r="CS127" s="312" t="str">
        <f t="shared" si="34"/>
        <v/>
      </c>
      <c r="CT127" s="312" t="str">
        <f t="shared" si="35"/>
        <v/>
      </c>
      <c r="CU127" s="312"/>
      <c r="CV127" s="312"/>
      <c r="CW127" s="312"/>
      <c r="CX127" s="312"/>
      <c r="CY127" s="312"/>
      <c r="CZ127" s="312"/>
      <c r="DA127" s="312"/>
      <c r="DB127" s="312"/>
      <c r="DC127" s="312"/>
      <c r="DD127" s="312"/>
      <c r="DE127" s="312"/>
      <c r="DF127" s="312"/>
      <c r="DG127" s="312"/>
      <c r="DH127" s="312"/>
      <c r="DI127" s="312"/>
      <c r="DJ127" s="312"/>
      <c r="DK127" s="312"/>
      <c r="DL127" s="312"/>
      <c r="DM127" s="312"/>
      <c r="DN127" s="312"/>
      <c r="DO127" s="312"/>
      <c r="DP127" s="312"/>
      <c r="DQ127" s="312"/>
      <c r="DR127" s="312"/>
      <c r="DS127" s="312"/>
      <c r="DT127" s="312"/>
      <c r="DU127" s="312"/>
      <c r="DV127" s="312"/>
      <c r="DW127" s="312"/>
      <c r="DX127" s="312"/>
      <c r="DY127" s="312"/>
      <c r="DZ127" s="312"/>
      <c r="EA127" s="312"/>
      <c r="EB127" s="312"/>
      <c r="EC127" s="312"/>
      <c r="ED127" s="312"/>
      <c r="EE127" s="312"/>
      <c r="EF127" s="312"/>
      <c r="EG127" s="312"/>
      <c r="EH127" s="312"/>
      <c r="EI127" s="312"/>
      <c r="EJ127" s="312"/>
      <c r="EK127" s="312"/>
      <c r="EL127" s="312"/>
      <c r="EM127" s="312"/>
      <c r="EN127" s="312"/>
      <c r="EO127" s="312"/>
      <c r="EP127" s="312"/>
      <c r="EQ127" s="312"/>
      <c r="ER127" s="312"/>
      <c r="ES127" s="312"/>
      <c r="ET127" s="312"/>
      <c r="EU127" s="312"/>
      <c r="EV127" s="312"/>
      <c r="EW127" s="312"/>
      <c r="EX127" s="312"/>
      <c r="EY127" s="312"/>
    </row>
    <row r="128" spans="1:155" s="48" customFormat="1" ht="30" customHeight="1" x14ac:dyDescent="0.2">
      <c r="A128" s="159" t="str">
        <f t="shared" si="41"/>
        <v/>
      </c>
      <c r="B128" s="72"/>
      <c r="C128" s="72"/>
      <c r="D128" s="73"/>
      <c r="E128" s="339"/>
      <c r="F128" s="340"/>
      <c r="G128" s="347"/>
      <c r="H128" s="347"/>
      <c r="I128" s="344"/>
      <c r="J128" s="345"/>
      <c r="K128" s="346"/>
      <c r="L128" s="229"/>
      <c r="M128" s="228"/>
      <c r="N128" s="65"/>
      <c r="O128" s="65"/>
      <c r="P128" s="67"/>
      <c r="Q128" s="62"/>
      <c r="R128" s="68"/>
      <c r="S128" s="63"/>
      <c r="T128" s="63"/>
      <c r="U128" s="337"/>
      <c r="V128" s="63"/>
      <c r="W128" s="123"/>
      <c r="X128" s="69"/>
      <c r="Y128" s="81"/>
      <c r="Z128" s="152"/>
      <c r="AA128" s="146"/>
      <c r="AB128" s="153"/>
      <c r="AC128" s="154"/>
      <c r="AD128" s="152"/>
      <c r="AE128" s="152"/>
      <c r="AF128" s="155"/>
      <c r="AG128" s="156"/>
      <c r="AH128" s="155"/>
      <c r="AI128" s="317" t="str">
        <f t="shared" si="28"/>
        <v/>
      </c>
      <c r="AJ128" s="317" t="str">
        <f t="shared" si="29"/>
        <v/>
      </c>
      <c r="AK128" s="328" t="e">
        <f>IF(AR128=".OS",VLOOKUP($AT128,'Pull-Downs_Zyl'!M:N,2,FALSE),VLOOKUP($AT128,'Pull-Downs_Zyl'!K:L,2,FALSE))</f>
        <v>#N/A</v>
      </c>
      <c r="AL128" s="318" t="str">
        <f t="shared" si="36"/>
        <v/>
      </c>
      <c r="AM128" s="158" t="e">
        <f>VLOOKUP($AT128,'Pull-Downs_Zyl'!$K$5:$O$525,3,FALSE)</f>
        <v>#N/A</v>
      </c>
      <c r="AN128" s="151" t="str">
        <f t="shared" si="22"/>
        <v/>
      </c>
      <c r="AO128" s="151" t="str">
        <f t="shared" si="23"/>
        <v/>
      </c>
      <c r="AP128" s="151" t="str">
        <f t="shared" si="24"/>
        <v/>
      </c>
      <c r="AQ128" s="151" t="str">
        <f t="shared" si="25"/>
        <v/>
      </c>
      <c r="AR128" s="207" t="str">
        <f t="shared" si="30"/>
        <v/>
      </c>
      <c r="AS128" s="157" t="s">
        <v>95</v>
      </c>
      <c r="AT128" s="158" t="str">
        <f>IF(V128="Zubehör/Ersatzteile",VLOOKUP(W128,'Pull-Downs_Zyl'!$K$518:$O$525,3,FALSE),CONCATENATE(AN128,AO128,AP128,AQ128,AR128))</f>
        <v/>
      </c>
      <c r="AW128" s="70" t="str">
        <f t="shared" si="26"/>
        <v/>
      </c>
      <c r="BD128" s="70" t="str">
        <f t="shared" si="27"/>
        <v/>
      </c>
      <c r="BK128" s="70" t="e">
        <f>IF(AND(#REF!="ja",M128=9,E128="PegaSys Office eVAYO"),CONCATENATE(L128,#REF!,M128,F128),IF(AND(#REF!="ja",M128=9,E128="PegaSys Office"),CONCATENATE(L128,#REF!,M128,F128),""))</f>
        <v>#REF!</v>
      </c>
      <c r="CB128" s="312"/>
      <c r="CC128" s="312"/>
      <c r="CD128" s="312"/>
      <c r="CE128" s="312" t="str">
        <f>IF(E128="PegaSys 2.1",Datenquelle_Peg2.1!$A$2,"")</f>
        <v/>
      </c>
      <c r="CF128" s="312" t="str">
        <f t="shared" si="31"/>
        <v/>
      </c>
      <c r="CG128" s="312" t="str">
        <f t="shared" si="32"/>
        <v/>
      </c>
      <c r="CH128" s="312" t="str">
        <f>IF(OR(S128="Rosetten",S128="Ovalrosetten"),Datenquelle_Peg2.1!$E$2,IF(OR(S128="Langschild",S128="Langschild schmal"),Datenquelle_Peg2.1!$E$3,IF(S128="Kurzschild",Datenquelle_Peg2.1!$E$4,IF(S128="Scandinavian Oval",Datenquelle_Peg2.1!$E$6,""))))</f>
        <v/>
      </c>
      <c r="CI128" s="312" t="str">
        <f>IF(T128=182,Datenquelle_Peg2.1!$G$2,IF(T128=192,Datenquelle_Peg2.1!$G$3,IF(T128=282,Datenquelle_Peg2.1!$G$4,IF(T128=292,Datenquelle_Peg2.1!$G$5,IF(T128=1182,Datenquelle_Peg2.1!$G$6,"")))))</f>
        <v/>
      </c>
      <c r="CJ128" s="312" t="str">
        <f>IF(G128="links",Datenquelle_Peg2.1!$I$2,IF(G128="rechts",Datenquelle_Peg2.1!$I$3,""))</f>
        <v/>
      </c>
      <c r="CK128" s="312" t="str">
        <f>IF(M128=7,Datenquelle_Peg2.1!$K$2,IF(M128=8,Datenquelle_Peg2.1!$K$3,IF(M128=8.5,Datenquelle_Peg2.1!$K$4,IF(M128=9,Datenquelle_Peg2.1!$K$5,IF(M128="F9 (FS)",Datenquelle_Peg2.1!$K$6,IF(M128=10,Datenquelle_Peg2.1!$K$7,""))))))</f>
        <v/>
      </c>
      <c r="CL128" s="312" t="str">
        <f>IF(L128="37-46 mm",Datenquelle_Peg2.1!$M$2,IF(L128="47-56 mm",Datenquelle_Peg2.1!$M$3,IF(L128="57-66 mm",Datenquelle_Peg2.1!$M$4,IF(L128="67-76 mm",Datenquelle_Peg2.1!$M$5,IF(L128="77-86 mm",Datenquelle_Peg2.1!$M$6,IF(L128="87-96 mm",Datenquelle_Peg2.1!$M$7,IF(L128="97-106 mm",Datenquelle_Peg2.1!$M$8,IF(L128="107-116 mm",Datenquelle_Peg2.1!$M$9,IF(L128="117-126 mm",Datenquelle_Peg2.1!$M$10,IF(L128="127-136 mm",Datenquelle_Peg2.1!$M$11,IF(L128="137-146 mm",Datenquelle_Peg2.1!$M$12,IF(L128="147-156 mm",Datenquelle_Peg2.1!$M$13,IF(L128="156-160 mm",Datenquelle_Peg2.1!$M$14,"")))))))))))))</f>
        <v/>
      </c>
      <c r="CM128" s="312" t="str">
        <f>IF(N128="Profilzyl. PZ",Datenquelle_Peg2.1!$O$3,IF(N128="Blind",Datenquelle_Peg2.1!$O$2,IF(N128="Zylinderabdeckung",Datenquelle_Peg2.1!$O$4,IF(N128="Scandinavian Oval",Datenquelle_Peg2.1!$O$5,""))))</f>
        <v/>
      </c>
      <c r="CN128" s="312" t="str">
        <f>IF(P128="PZ 70",Datenquelle_Peg2.1!$Q$3,IF(P128="PZ 72",Datenquelle_Peg2.1!$Q$4,IF(P128="PZ 78",Datenquelle_Peg2.1!$Q$5,IF(P128="PZ 85",Datenquelle_Peg2.1!$Q$6,IF(P128="PZ 88",Datenquelle_Peg2.1!$Q$7,IF(P128="PZ 92",Datenquelle_Peg2.1!$Q$8,IF(P128="00",Datenquelle_Peg2.1!$Q$2,IF(P128="SO 105",Datenquelle_Peg2.1!$Q$9,""))))))))</f>
        <v/>
      </c>
      <c r="CO128" s="312" t="str">
        <f>IF(O128="Profilzyl. PZ",Datenquelle_Peg2.1!$S$3,IF(O128="Blind",Datenquelle_Peg2.1!$S$2,IF(O128="Scandinavian Oval",Datenquelle_Peg2.1!$S$4,"")))</f>
        <v/>
      </c>
      <c r="CP128" s="312" t="str">
        <f t="shared" si="37"/>
        <v/>
      </c>
      <c r="CQ128" s="312" t="str">
        <f>IF(AND(Q128="außen",R128="einrastend"),Datenquelle_Peg2.1!$W$3,IF(AND(Q128="außen",R128="verschraubt"),Datenquelle_Peg2.1!$W$2,""))</f>
        <v/>
      </c>
      <c r="CR128" s="312" t="str">
        <f t="shared" si="33"/>
        <v/>
      </c>
      <c r="CS128" s="312" t="str">
        <f t="shared" si="34"/>
        <v/>
      </c>
      <c r="CT128" s="312" t="str">
        <f t="shared" si="35"/>
        <v/>
      </c>
      <c r="CU128" s="312"/>
      <c r="CV128" s="312"/>
      <c r="CW128" s="312"/>
      <c r="CX128" s="312"/>
      <c r="CY128" s="312"/>
      <c r="CZ128" s="312"/>
      <c r="DA128" s="312"/>
      <c r="DB128" s="312"/>
      <c r="DC128" s="312"/>
      <c r="DD128" s="312"/>
      <c r="DE128" s="312"/>
      <c r="DF128" s="312"/>
      <c r="DG128" s="312"/>
      <c r="DH128" s="312"/>
      <c r="DI128" s="312"/>
      <c r="DJ128" s="312"/>
      <c r="DK128" s="312"/>
      <c r="DL128" s="312"/>
      <c r="DM128" s="312"/>
      <c r="DN128" s="312"/>
      <c r="DO128" s="312"/>
      <c r="DP128" s="312"/>
      <c r="DQ128" s="312"/>
      <c r="DR128" s="312"/>
      <c r="DS128" s="312"/>
      <c r="DT128" s="312"/>
      <c r="DU128" s="312"/>
      <c r="DV128" s="312"/>
      <c r="DW128" s="312"/>
      <c r="DX128" s="312"/>
      <c r="DY128" s="312"/>
      <c r="DZ128" s="312"/>
      <c r="EA128" s="312"/>
      <c r="EB128" s="312"/>
      <c r="EC128" s="312"/>
      <c r="ED128" s="312"/>
      <c r="EE128" s="312"/>
      <c r="EF128" s="312"/>
      <c r="EG128" s="312"/>
      <c r="EH128" s="312"/>
      <c r="EI128" s="312"/>
      <c r="EJ128" s="312"/>
      <c r="EK128" s="312"/>
      <c r="EL128" s="312"/>
      <c r="EM128" s="312"/>
      <c r="EN128" s="312"/>
      <c r="EO128" s="312"/>
      <c r="EP128" s="312"/>
      <c r="EQ128" s="312"/>
      <c r="ER128" s="312"/>
      <c r="ES128" s="312"/>
      <c r="ET128" s="312"/>
      <c r="EU128" s="312"/>
      <c r="EV128" s="312"/>
      <c r="EW128" s="312"/>
      <c r="EX128" s="312"/>
      <c r="EY128" s="312"/>
    </row>
    <row r="129" spans="1:155" s="48" customFormat="1" ht="30" customHeight="1" x14ac:dyDescent="0.2">
      <c r="A129" s="159" t="str">
        <f t="shared" si="41"/>
        <v/>
      </c>
      <c r="B129" s="72"/>
      <c r="C129" s="72"/>
      <c r="D129" s="73"/>
      <c r="E129" s="339"/>
      <c r="F129" s="340"/>
      <c r="G129" s="347"/>
      <c r="H129" s="347"/>
      <c r="I129" s="344"/>
      <c r="J129" s="345"/>
      <c r="K129" s="346"/>
      <c r="L129" s="229"/>
      <c r="M129" s="228"/>
      <c r="N129" s="65"/>
      <c r="O129" s="65"/>
      <c r="P129" s="67"/>
      <c r="Q129" s="62"/>
      <c r="R129" s="68"/>
      <c r="S129" s="63"/>
      <c r="T129" s="63"/>
      <c r="U129" s="337"/>
      <c r="V129" s="63"/>
      <c r="W129" s="123"/>
      <c r="X129" s="69"/>
      <c r="Y129" s="81"/>
      <c r="Z129" s="152"/>
      <c r="AA129" s="146"/>
      <c r="AB129" s="153"/>
      <c r="AC129" s="154"/>
      <c r="AD129" s="152"/>
      <c r="AE129" s="152"/>
      <c r="AF129" s="155"/>
      <c r="AG129" s="156"/>
      <c r="AH129" s="155"/>
      <c r="AI129" s="317" t="str">
        <f t="shared" si="28"/>
        <v/>
      </c>
      <c r="AJ129" s="317" t="str">
        <f t="shared" si="29"/>
        <v/>
      </c>
      <c r="AK129" s="328" t="e">
        <f>IF(AR129=".OS",VLOOKUP($AT129,'Pull-Downs_Zyl'!M:N,2,FALSE),VLOOKUP($AT129,'Pull-Downs_Zyl'!K:L,2,FALSE))</f>
        <v>#N/A</v>
      </c>
      <c r="AL129" s="318" t="str">
        <f t="shared" si="36"/>
        <v/>
      </c>
      <c r="AM129" s="158" t="e">
        <f>VLOOKUP($AT129,'Pull-Downs_Zyl'!$K$5:$O$525,3,FALSE)</f>
        <v>#N/A</v>
      </c>
      <c r="AN129" s="151" t="str">
        <f t="shared" si="22"/>
        <v/>
      </c>
      <c r="AO129" s="151" t="str">
        <f t="shared" si="23"/>
        <v/>
      </c>
      <c r="AP129" s="151" t="str">
        <f t="shared" si="24"/>
        <v/>
      </c>
      <c r="AQ129" s="151" t="str">
        <f t="shared" si="25"/>
        <v/>
      </c>
      <c r="AR129" s="207" t="str">
        <f t="shared" si="30"/>
        <v/>
      </c>
      <c r="AS129" s="157" t="s">
        <v>95</v>
      </c>
      <c r="AT129" s="158" t="str">
        <f>IF(V129="Zubehör/Ersatzteile",VLOOKUP(W129,'Pull-Downs_Zyl'!$K$518:$O$525,3,FALSE),CONCATENATE(AN129,AO129,AP129,AQ129,AR129))</f>
        <v/>
      </c>
      <c r="AW129" s="70" t="str">
        <f t="shared" si="26"/>
        <v/>
      </c>
      <c r="BD129" s="70" t="str">
        <f t="shared" si="27"/>
        <v/>
      </c>
      <c r="BK129" s="70" t="e">
        <f>IF(AND(#REF!="ja",M129=9,E129="PegaSys Office eVAYO"),CONCATENATE(L129,#REF!,M129,F129),IF(AND(#REF!="ja",M129=9,E129="PegaSys Office"),CONCATENATE(L129,#REF!,M129,F129),""))</f>
        <v>#REF!</v>
      </c>
      <c r="CB129" s="312"/>
      <c r="CC129" s="312"/>
      <c r="CD129" s="312"/>
      <c r="CE129" s="312" t="str">
        <f>IF(E129="PegaSys 2.1",Datenquelle_Peg2.1!$A$2,"")</f>
        <v/>
      </c>
      <c r="CF129" s="312" t="str">
        <f t="shared" si="31"/>
        <v/>
      </c>
      <c r="CG129" s="312" t="str">
        <f t="shared" si="32"/>
        <v/>
      </c>
      <c r="CH129" s="312" t="str">
        <f>IF(OR(S129="Rosetten",S129="Ovalrosetten"),Datenquelle_Peg2.1!$E$2,IF(OR(S129="Langschild",S129="Langschild schmal"),Datenquelle_Peg2.1!$E$3,IF(S129="Kurzschild",Datenquelle_Peg2.1!$E$4,IF(S129="Scandinavian Oval",Datenquelle_Peg2.1!$E$6,""))))</f>
        <v/>
      </c>
      <c r="CI129" s="312" t="str">
        <f>IF(T129=182,Datenquelle_Peg2.1!$G$2,IF(T129=192,Datenquelle_Peg2.1!$G$3,IF(T129=282,Datenquelle_Peg2.1!$G$4,IF(T129=292,Datenquelle_Peg2.1!$G$5,IF(T129=1182,Datenquelle_Peg2.1!$G$6,"")))))</f>
        <v/>
      </c>
      <c r="CJ129" s="312" t="str">
        <f>IF(G129="links",Datenquelle_Peg2.1!$I$2,IF(G129="rechts",Datenquelle_Peg2.1!$I$3,""))</f>
        <v/>
      </c>
      <c r="CK129" s="312" t="str">
        <f>IF(M129=7,Datenquelle_Peg2.1!$K$2,IF(M129=8,Datenquelle_Peg2.1!$K$3,IF(M129=8.5,Datenquelle_Peg2.1!$K$4,IF(M129=9,Datenquelle_Peg2.1!$K$5,IF(M129="F9 (FS)",Datenquelle_Peg2.1!$K$6,IF(M129=10,Datenquelle_Peg2.1!$K$7,""))))))</f>
        <v/>
      </c>
      <c r="CL129" s="312" t="str">
        <f>IF(L129="37-46 mm",Datenquelle_Peg2.1!$M$2,IF(L129="47-56 mm",Datenquelle_Peg2.1!$M$3,IF(L129="57-66 mm",Datenquelle_Peg2.1!$M$4,IF(L129="67-76 mm",Datenquelle_Peg2.1!$M$5,IF(L129="77-86 mm",Datenquelle_Peg2.1!$M$6,IF(L129="87-96 mm",Datenquelle_Peg2.1!$M$7,IF(L129="97-106 mm",Datenquelle_Peg2.1!$M$8,IF(L129="107-116 mm",Datenquelle_Peg2.1!$M$9,IF(L129="117-126 mm",Datenquelle_Peg2.1!$M$10,IF(L129="127-136 mm",Datenquelle_Peg2.1!$M$11,IF(L129="137-146 mm",Datenquelle_Peg2.1!$M$12,IF(L129="147-156 mm",Datenquelle_Peg2.1!$M$13,IF(L129="156-160 mm",Datenquelle_Peg2.1!$M$14,"")))))))))))))</f>
        <v/>
      </c>
      <c r="CM129" s="312" t="str">
        <f>IF(N129="Profilzyl. PZ",Datenquelle_Peg2.1!$O$3,IF(N129="Blind",Datenquelle_Peg2.1!$O$2,IF(N129="Zylinderabdeckung",Datenquelle_Peg2.1!$O$4,IF(N129="Scandinavian Oval",Datenquelle_Peg2.1!$O$5,""))))</f>
        <v/>
      </c>
      <c r="CN129" s="312" t="str">
        <f>IF(P129="PZ 70",Datenquelle_Peg2.1!$Q$3,IF(P129="PZ 72",Datenquelle_Peg2.1!$Q$4,IF(P129="PZ 78",Datenquelle_Peg2.1!$Q$5,IF(P129="PZ 85",Datenquelle_Peg2.1!$Q$6,IF(P129="PZ 88",Datenquelle_Peg2.1!$Q$7,IF(P129="PZ 92",Datenquelle_Peg2.1!$Q$8,IF(P129="00",Datenquelle_Peg2.1!$Q$2,IF(P129="SO 105",Datenquelle_Peg2.1!$Q$9,""))))))))</f>
        <v/>
      </c>
      <c r="CO129" s="312" t="str">
        <f>IF(O129="Profilzyl. PZ",Datenquelle_Peg2.1!$S$3,IF(O129="Blind",Datenquelle_Peg2.1!$S$2,IF(O129="Scandinavian Oval",Datenquelle_Peg2.1!$S$4,"")))</f>
        <v/>
      </c>
      <c r="CP129" s="312" t="str">
        <f t="shared" si="37"/>
        <v/>
      </c>
      <c r="CQ129" s="312" t="str">
        <f>IF(AND(Q129="außen",R129="einrastend"),Datenquelle_Peg2.1!$W$3,IF(AND(Q129="außen",R129="verschraubt"),Datenquelle_Peg2.1!$W$2,""))</f>
        <v/>
      </c>
      <c r="CR129" s="312" t="str">
        <f t="shared" si="33"/>
        <v/>
      </c>
      <c r="CS129" s="312" t="str">
        <f t="shared" si="34"/>
        <v/>
      </c>
      <c r="CT129" s="312" t="str">
        <f t="shared" si="35"/>
        <v/>
      </c>
      <c r="CU129" s="312"/>
      <c r="CV129" s="312"/>
      <c r="CW129" s="312"/>
      <c r="CX129" s="312"/>
      <c r="CY129" s="312"/>
      <c r="CZ129" s="312"/>
      <c r="DA129" s="312"/>
      <c r="DB129" s="312"/>
      <c r="DC129" s="312"/>
      <c r="DD129" s="312"/>
      <c r="DE129" s="312"/>
      <c r="DF129" s="312"/>
      <c r="DG129" s="312"/>
      <c r="DH129" s="312"/>
      <c r="DI129" s="312"/>
      <c r="DJ129" s="312"/>
      <c r="DK129" s="312"/>
      <c r="DL129" s="312"/>
      <c r="DM129" s="312"/>
      <c r="DN129" s="312"/>
      <c r="DO129" s="312"/>
      <c r="DP129" s="312"/>
      <c r="DQ129" s="312"/>
      <c r="DR129" s="312"/>
      <c r="DS129" s="312"/>
      <c r="DT129" s="312"/>
      <c r="DU129" s="312"/>
      <c r="DV129" s="312"/>
      <c r="DW129" s="312"/>
      <c r="DX129" s="312"/>
      <c r="DY129" s="312"/>
      <c r="DZ129" s="312"/>
      <c r="EA129" s="312"/>
      <c r="EB129" s="312"/>
      <c r="EC129" s="312"/>
      <c r="ED129" s="312"/>
      <c r="EE129" s="312"/>
      <c r="EF129" s="312"/>
      <c r="EG129" s="312"/>
      <c r="EH129" s="312"/>
      <c r="EI129" s="312"/>
      <c r="EJ129" s="312"/>
      <c r="EK129" s="312"/>
      <c r="EL129" s="312"/>
      <c r="EM129" s="312"/>
      <c r="EN129" s="312"/>
      <c r="EO129" s="312"/>
      <c r="EP129" s="312"/>
      <c r="EQ129" s="312"/>
      <c r="ER129" s="312"/>
      <c r="ES129" s="312"/>
      <c r="ET129" s="312"/>
      <c r="EU129" s="312"/>
      <c r="EV129" s="312"/>
      <c r="EW129" s="312"/>
      <c r="EX129" s="312"/>
      <c r="EY129" s="312"/>
    </row>
    <row r="130" spans="1:155" s="48" customFormat="1" ht="30" customHeight="1" x14ac:dyDescent="0.2">
      <c r="A130" s="159" t="str">
        <f t="shared" si="41"/>
        <v/>
      </c>
      <c r="B130" s="72"/>
      <c r="C130" s="72"/>
      <c r="D130" s="73"/>
      <c r="E130" s="339"/>
      <c r="F130" s="340"/>
      <c r="G130" s="347"/>
      <c r="H130" s="347"/>
      <c r="I130" s="344"/>
      <c r="J130" s="345"/>
      <c r="K130" s="346"/>
      <c r="L130" s="229"/>
      <c r="M130" s="228"/>
      <c r="N130" s="65"/>
      <c r="O130" s="65"/>
      <c r="P130" s="67"/>
      <c r="Q130" s="62"/>
      <c r="R130" s="68"/>
      <c r="S130" s="63"/>
      <c r="T130" s="63"/>
      <c r="U130" s="337"/>
      <c r="V130" s="63"/>
      <c r="W130" s="123"/>
      <c r="X130" s="69"/>
      <c r="Y130" s="81"/>
      <c r="Z130" s="152"/>
      <c r="AA130" s="146"/>
      <c r="AB130" s="153"/>
      <c r="AC130" s="154"/>
      <c r="AD130" s="152"/>
      <c r="AE130" s="152"/>
      <c r="AF130" s="155"/>
      <c r="AG130" s="156"/>
      <c r="AH130" s="155"/>
      <c r="AI130" s="317" t="str">
        <f t="shared" si="28"/>
        <v/>
      </c>
      <c r="AJ130" s="317" t="str">
        <f t="shared" si="29"/>
        <v/>
      </c>
      <c r="AK130" s="328" t="e">
        <f>IF(AR130=".OS",VLOOKUP($AT130,'Pull-Downs_Zyl'!M:N,2,FALSE),VLOOKUP($AT130,'Pull-Downs_Zyl'!K:L,2,FALSE))</f>
        <v>#N/A</v>
      </c>
      <c r="AL130" s="318" t="str">
        <f t="shared" si="36"/>
        <v/>
      </c>
      <c r="AM130" s="158" t="e">
        <f>VLOOKUP($AT130,'Pull-Downs_Zyl'!$K$5:$O$525,3,FALSE)</f>
        <v>#N/A</v>
      </c>
      <c r="AN130" s="151" t="str">
        <f t="shared" si="22"/>
        <v/>
      </c>
      <c r="AO130" s="151" t="str">
        <f t="shared" si="23"/>
        <v/>
      </c>
      <c r="AP130" s="151" t="str">
        <f t="shared" si="24"/>
        <v/>
      </c>
      <c r="AQ130" s="151" t="str">
        <f t="shared" si="25"/>
        <v/>
      </c>
      <c r="AR130" s="207" t="str">
        <f t="shared" si="30"/>
        <v/>
      </c>
      <c r="AS130" s="157" t="s">
        <v>95</v>
      </c>
      <c r="AT130" s="158" t="str">
        <f>IF(V130="Zubehör/Ersatzteile",VLOOKUP(W130,'Pull-Downs_Zyl'!$K$518:$O$525,3,FALSE),CONCATENATE(AN130,AO130,AP130,AQ130,AR130))</f>
        <v/>
      </c>
      <c r="AW130" s="70" t="str">
        <f t="shared" si="26"/>
        <v/>
      </c>
      <c r="BD130" s="70" t="str">
        <f t="shared" si="27"/>
        <v/>
      </c>
      <c r="BK130" s="70" t="e">
        <f>IF(AND(#REF!="ja",M130=9,E130="PegaSys Office eVAYO"),CONCATENATE(L130,#REF!,M130,F130),IF(AND(#REF!="ja",M130=9,E130="PegaSys Office"),CONCATENATE(L130,#REF!,M130,F130),""))</f>
        <v>#REF!</v>
      </c>
      <c r="CB130" s="312"/>
      <c r="CC130" s="312"/>
      <c r="CD130" s="312"/>
      <c r="CE130" s="312" t="str">
        <f>IF(E130="PegaSys 2.1",Datenquelle_Peg2.1!$A$2,"")</f>
        <v/>
      </c>
      <c r="CF130" s="312" t="str">
        <f t="shared" si="31"/>
        <v/>
      </c>
      <c r="CG130" s="312" t="str">
        <f t="shared" si="32"/>
        <v/>
      </c>
      <c r="CH130" s="312" t="str">
        <f>IF(OR(S130="Rosetten",S130="Ovalrosetten"),Datenquelle_Peg2.1!$E$2,IF(OR(S130="Langschild",S130="Langschild schmal"),Datenquelle_Peg2.1!$E$3,IF(S130="Kurzschild",Datenquelle_Peg2.1!$E$4,IF(S130="Scandinavian Oval",Datenquelle_Peg2.1!$E$6,""))))</f>
        <v/>
      </c>
      <c r="CI130" s="312" t="str">
        <f>IF(T130=182,Datenquelle_Peg2.1!$G$2,IF(T130=192,Datenquelle_Peg2.1!$G$3,IF(T130=282,Datenquelle_Peg2.1!$G$4,IF(T130=292,Datenquelle_Peg2.1!$G$5,IF(T130=1182,Datenquelle_Peg2.1!$G$6,"")))))</f>
        <v/>
      </c>
      <c r="CJ130" s="312" t="str">
        <f>IF(G130="links",Datenquelle_Peg2.1!$I$2,IF(G130="rechts",Datenquelle_Peg2.1!$I$3,""))</f>
        <v/>
      </c>
      <c r="CK130" s="312" t="str">
        <f>IF(M130=7,Datenquelle_Peg2.1!$K$2,IF(M130=8,Datenquelle_Peg2.1!$K$3,IF(M130=8.5,Datenquelle_Peg2.1!$K$4,IF(M130=9,Datenquelle_Peg2.1!$K$5,IF(M130="F9 (FS)",Datenquelle_Peg2.1!$K$6,IF(M130=10,Datenquelle_Peg2.1!$K$7,""))))))</f>
        <v/>
      </c>
      <c r="CL130" s="312" t="str">
        <f>IF(L130="37-46 mm",Datenquelle_Peg2.1!$M$2,IF(L130="47-56 mm",Datenquelle_Peg2.1!$M$3,IF(L130="57-66 mm",Datenquelle_Peg2.1!$M$4,IF(L130="67-76 mm",Datenquelle_Peg2.1!$M$5,IF(L130="77-86 mm",Datenquelle_Peg2.1!$M$6,IF(L130="87-96 mm",Datenquelle_Peg2.1!$M$7,IF(L130="97-106 mm",Datenquelle_Peg2.1!$M$8,IF(L130="107-116 mm",Datenquelle_Peg2.1!$M$9,IF(L130="117-126 mm",Datenquelle_Peg2.1!$M$10,IF(L130="127-136 mm",Datenquelle_Peg2.1!$M$11,IF(L130="137-146 mm",Datenquelle_Peg2.1!$M$12,IF(L130="147-156 mm",Datenquelle_Peg2.1!$M$13,IF(L130="156-160 mm",Datenquelle_Peg2.1!$M$14,"")))))))))))))</f>
        <v/>
      </c>
      <c r="CM130" s="312" t="str">
        <f>IF(N130="Profilzyl. PZ",Datenquelle_Peg2.1!$O$3,IF(N130="Blind",Datenquelle_Peg2.1!$O$2,IF(N130="Zylinderabdeckung",Datenquelle_Peg2.1!$O$4,IF(N130="Scandinavian Oval",Datenquelle_Peg2.1!$O$5,""))))</f>
        <v/>
      </c>
      <c r="CN130" s="312" t="str">
        <f>IF(P130="PZ 70",Datenquelle_Peg2.1!$Q$3,IF(P130="PZ 72",Datenquelle_Peg2.1!$Q$4,IF(P130="PZ 78",Datenquelle_Peg2.1!$Q$5,IF(P130="PZ 85",Datenquelle_Peg2.1!$Q$6,IF(P130="PZ 88",Datenquelle_Peg2.1!$Q$7,IF(P130="PZ 92",Datenquelle_Peg2.1!$Q$8,IF(P130="00",Datenquelle_Peg2.1!$Q$2,IF(P130="SO 105",Datenquelle_Peg2.1!$Q$9,""))))))))</f>
        <v/>
      </c>
      <c r="CO130" s="312" t="str">
        <f>IF(O130="Profilzyl. PZ",Datenquelle_Peg2.1!$S$3,IF(O130="Blind",Datenquelle_Peg2.1!$S$2,IF(O130="Scandinavian Oval",Datenquelle_Peg2.1!$S$4,"")))</f>
        <v/>
      </c>
      <c r="CP130" s="312" t="str">
        <f t="shared" si="37"/>
        <v/>
      </c>
      <c r="CQ130" s="312" t="str">
        <f>IF(AND(Q130="außen",R130="einrastend"),Datenquelle_Peg2.1!$W$3,IF(AND(Q130="außen",R130="verschraubt"),Datenquelle_Peg2.1!$W$2,""))</f>
        <v/>
      </c>
      <c r="CR130" s="312" t="str">
        <f t="shared" si="33"/>
        <v/>
      </c>
      <c r="CS130" s="312" t="str">
        <f t="shared" si="34"/>
        <v/>
      </c>
      <c r="CT130" s="312" t="str">
        <f t="shared" si="35"/>
        <v/>
      </c>
      <c r="CU130" s="312"/>
      <c r="CV130" s="312"/>
      <c r="CW130" s="312"/>
      <c r="CX130" s="312"/>
      <c r="CY130" s="312"/>
      <c r="CZ130" s="312"/>
      <c r="DA130" s="312"/>
      <c r="DB130" s="312"/>
      <c r="DC130" s="312"/>
      <c r="DD130" s="312"/>
      <c r="DE130" s="312"/>
      <c r="DF130" s="312"/>
      <c r="DG130" s="312"/>
      <c r="DH130" s="312"/>
      <c r="DI130" s="312"/>
      <c r="DJ130" s="312"/>
      <c r="DK130" s="312"/>
      <c r="DL130" s="312"/>
      <c r="DM130" s="312"/>
      <c r="DN130" s="312"/>
      <c r="DO130" s="312"/>
      <c r="DP130" s="312"/>
      <c r="DQ130" s="312"/>
      <c r="DR130" s="312"/>
      <c r="DS130" s="312"/>
      <c r="DT130" s="312"/>
      <c r="DU130" s="312"/>
      <c r="DV130" s="312"/>
      <c r="DW130" s="312"/>
      <c r="DX130" s="312"/>
      <c r="DY130" s="312"/>
      <c r="DZ130" s="312"/>
      <c r="EA130" s="312"/>
      <c r="EB130" s="312"/>
      <c r="EC130" s="312"/>
      <c r="ED130" s="312"/>
      <c r="EE130" s="312"/>
      <c r="EF130" s="312"/>
      <c r="EG130" s="312"/>
      <c r="EH130" s="312"/>
      <c r="EI130" s="312"/>
      <c r="EJ130" s="312"/>
      <c r="EK130" s="312"/>
      <c r="EL130" s="312"/>
      <c r="EM130" s="312"/>
      <c r="EN130" s="312"/>
      <c r="EO130" s="312"/>
      <c r="EP130" s="312"/>
      <c r="EQ130" s="312"/>
      <c r="ER130" s="312"/>
      <c r="ES130" s="312"/>
      <c r="ET130" s="312"/>
      <c r="EU130" s="312"/>
      <c r="EV130" s="312"/>
      <c r="EW130" s="312"/>
      <c r="EX130" s="312"/>
      <c r="EY130" s="312"/>
    </row>
    <row r="131" spans="1:155" s="48" customFormat="1" ht="30" customHeight="1" x14ac:dyDescent="0.2">
      <c r="A131" s="159" t="str">
        <f t="shared" si="41"/>
        <v/>
      </c>
      <c r="B131" s="72"/>
      <c r="C131" s="72"/>
      <c r="D131" s="73"/>
      <c r="E131" s="339"/>
      <c r="F131" s="340"/>
      <c r="G131" s="347"/>
      <c r="H131" s="347"/>
      <c r="I131" s="344"/>
      <c r="J131" s="345"/>
      <c r="K131" s="346"/>
      <c r="L131" s="229"/>
      <c r="M131" s="228"/>
      <c r="N131" s="65"/>
      <c r="O131" s="65"/>
      <c r="P131" s="67"/>
      <c r="Q131" s="62"/>
      <c r="R131" s="68"/>
      <c r="S131" s="63"/>
      <c r="T131" s="63"/>
      <c r="U131" s="337"/>
      <c r="V131" s="63"/>
      <c r="W131" s="123"/>
      <c r="X131" s="69"/>
      <c r="Y131" s="81"/>
      <c r="Z131" s="152"/>
      <c r="AA131" s="146"/>
      <c r="AB131" s="153"/>
      <c r="AC131" s="154"/>
      <c r="AD131" s="152"/>
      <c r="AE131" s="152"/>
      <c r="AF131" s="155"/>
      <c r="AG131" s="156"/>
      <c r="AH131" s="155"/>
      <c r="AI131" s="317" t="str">
        <f t="shared" si="28"/>
        <v/>
      </c>
      <c r="AJ131" s="317" t="str">
        <f t="shared" si="29"/>
        <v/>
      </c>
      <c r="AK131" s="328" t="e">
        <f>IF(AR131=".OS",VLOOKUP($AT131,'Pull-Downs_Zyl'!M:N,2,FALSE),VLOOKUP($AT131,'Pull-Downs_Zyl'!K:L,2,FALSE))</f>
        <v>#N/A</v>
      </c>
      <c r="AL131" s="318" t="str">
        <f t="shared" si="36"/>
        <v/>
      </c>
      <c r="AM131" s="158" t="e">
        <f>VLOOKUP($AT131,'Pull-Downs_Zyl'!$K$5:$O$525,3,FALSE)</f>
        <v>#N/A</v>
      </c>
      <c r="AN131" s="151" t="str">
        <f t="shared" si="22"/>
        <v/>
      </c>
      <c r="AO131" s="151" t="str">
        <f t="shared" si="23"/>
        <v/>
      </c>
      <c r="AP131" s="151" t="str">
        <f t="shared" si="24"/>
        <v/>
      </c>
      <c r="AQ131" s="151" t="str">
        <f t="shared" si="25"/>
        <v/>
      </c>
      <c r="AR131" s="207" t="str">
        <f t="shared" si="30"/>
        <v/>
      </c>
      <c r="AS131" s="157" t="s">
        <v>95</v>
      </c>
      <c r="AT131" s="158" t="str">
        <f>IF(V131="Zubehör/Ersatzteile",VLOOKUP(W131,'Pull-Downs_Zyl'!$K$518:$O$525,3,FALSE),CONCATENATE(AN131,AO131,AP131,AQ131,AR131))</f>
        <v/>
      </c>
      <c r="AW131" s="70" t="str">
        <f t="shared" si="26"/>
        <v/>
      </c>
      <c r="BD131" s="70" t="str">
        <f t="shared" si="27"/>
        <v/>
      </c>
      <c r="BK131" s="70" t="e">
        <f>IF(AND(#REF!="ja",M131=9,E131="PegaSys Office eVAYO"),CONCATENATE(L131,#REF!,M131,F131),IF(AND(#REF!="ja",M131=9,E131="PegaSys Office"),CONCATENATE(L131,#REF!,M131,F131),""))</f>
        <v>#REF!</v>
      </c>
      <c r="CB131" s="312"/>
      <c r="CC131" s="312"/>
      <c r="CD131" s="312"/>
      <c r="CE131" s="312" t="str">
        <f>IF(E131="PegaSys 2.1",Datenquelle_Peg2.1!$A$2,"")</f>
        <v/>
      </c>
      <c r="CF131" s="312" t="str">
        <f t="shared" si="31"/>
        <v/>
      </c>
      <c r="CG131" s="312" t="str">
        <f t="shared" si="32"/>
        <v/>
      </c>
      <c r="CH131" s="312" t="str">
        <f>IF(OR(S131="Rosetten",S131="Ovalrosetten"),Datenquelle_Peg2.1!$E$2,IF(OR(S131="Langschild",S131="Langschild schmal"),Datenquelle_Peg2.1!$E$3,IF(S131="Kurzschild",Datenquelle_Peg2.1!$E$4,IF(S131="Scandinavian Oval",Datenquelle_Peg2.1!$E$6,""))))</f>
        <v/>
      </c>
      <c r="CI131" s="312" t="str">
        <f>IF(T131=182,Datenquelle_Peg2.1!$G$2,IF(T131=192,Datenquelle_Peg2.1!$G$3,IF(T131=282,Datenquelle_Peg2.1!$G$4,IF(T131=292,Datenquelle_Peg2.1!$G$5,IF(T131=1182,Datenquelle_Peg2.1!$G$6,"")))))</f>
        <v/>
      </c>
      <c r="CJ131" s="312" t="str">
        <f>IF(G131="links",Datenquelle_Peg2.1!$I$2,IF(G131="rechts",Datenquelle_Peg2.1!$I$3,""))</f>
        <v/>
      </c>
      <c r="CK131" s="312" t="str">
        <f>IF(M131=7,Datenquelle_Peg2.1!$K$2,IF(M131=8,Datenquelle_Peg2.1!$K$3,IF(M131=8.5,Datenquelle_Peg2.1!$K$4,IF(M131=9,Datenquelle_Peg2.1!$K$5,IF(M131="F9 (FS)",Datenquelle_Peg2.1!$K$6,IF(M131=10,Datenquelle_Peg2.1!$K$7,""))))))</f>
        <v/>
      </c>
      <c r="CL131" s="312" t="str">
        <f>IF(L131="37-46 mm",Datenquelle_Peg2.1!$M$2,IF(L131="47-56 mm",Datenquelle_Peg2.1!$M$3,IF(L131="57-66 mm",Datenquelle_Peg2.1!$M$4,IF(L131="67-76 mm",Datenquelle_Peg2.1!$M$5,IF(L131="77-86 mm",Datenquelle_Peg2.1!$M$6,IF(L131="87-96 mm",Datenquelle_Peg2.1!$M$7,IF(L131="97-106 mm",Datenquelle_Peg2.1!$M$8,IF(L131="107-116 mm",Datenquelle_Peg2.1!$M$9,IF(L131="117-126 mm",Datenquelle_Peg2.1!$M$10,IF(L131="127-136 mm",Datenquelle_Peg2.1!$M$11,IF(L131="137-146 mm",Datenquelle_Peg2.1!$M$12,IF(L131="147-156 mm",Datenquelle_Peg2.1!$M$13,IF(L131="156-160 mm",Datenquelle_Peg2.1!$M$14,"")))))))))))))</f>
        <v/>
      </c>
      <c r="CM131" s="312" t="str">
        <f>IF(N131="Profilzyl. PZ",Datenquelle_Peg2.1!$O$3,IF(N131="Blind",Datenquelle_Peg2.1!$O$2,IF(N131="Zylinderabdeckung",Datenquelle_Peg2.1!$O$4,IF(N131="Scandinavian Oval",Datenquelle_Peg2.1!$O$5,""))))</f>
        <v/>
      </c>
      <c r="CN131" s="312" t="str">
        <f>IF(P131="PZ 70",Datenquelle_Peg2.1!$Q$3,IF(P131="PZ 72",Datenquelle_Peg2.1!$Q$4,IF(P131="PZ 78",Datenquelle_Peg2.1!$Q$5,IF(P131="PZ 85",Datenquelle_Peg2.1!$Q$6,IF(P131="PZ 88",Datenquelle_Peg2.1!$Q$7,IF(P131="PZ 92",Datenquelle_Peg2.1!$Q$8,IF(P131="00",Datenquelle_Peg2.1!$Q$2,IF(P131="SO 105",Datenquelle_Peg2.1!$Q$9,""))))))))</f>
        <v/>
      </c>
      <c r="CO131" s="312" t="str">
        <f>IF(O131="Profilzyl. PZ",Datenquelle_Peg2.1!$S$3,IF(O131="Blind",Datenquelle_Peg2.1!$S$2,IF(O131="Scandinavian Oval",Datenquelle_Peg2.1!$S$4,"")))</f>
        <v/>
      </c>
      <c r="CP131" s="312" t="str">
        <f t="shared" si="37"/>
        <v/>
      </c>
      <c r="CQ131" s="312" t="str">
        <f>IF(AND(Q131="außen",R131="einrastend"),Datenquelle_Peg2.1!$W$3,IF(AND(Q131="außen",R131="verschraubt"),Datenquelle_Peg2.1!$W$2,""))</f>
        <v/>
      </c>
      <c r="CR131" s="312" t="str">
        <f t="shared" si="33"/>
        <v/>
      </c>
      <c r="CS131" s="312" t="str">
        <f t="shared" si="34"/>
        <v/>
      </c>
      <c r="CT131" s="312" t="str">
        <f t="shared" si="35"/>
        <v/>
      </c>
      <c r="CU131" s="312"/>
      <c r="CV131" s="312"/>
      <c r="CW131" s="312"/>
      <c r="CX131" s="312"/>
      <c r="CY131" s="312"/>
      <c r="CZ131" s="312"/>
      <c r="DA131" s="312"/>
      <c r="DB131" s="312"/>
      <c r="DC131" s="312"/>
      <c r="DD131" s="312"/>
      <c r="DE131" s="312"/>
      <c r="DF131" s="312"/>
      <c r="DG131" s="312"/>
      <c r="DH131" s="312"/>
      <c r="DI131" s="312"/>
      <c r="DJ131" s="312"/>
      <c r="DK131" s="312"/>
      <c r="DL131" s="312"/>
      <c r="DM131" s="312"/>
      <c r="DN131" s="312"/>
      <c r="DO131" s="312"/>
      <c r="DP131" s="312"/>
      <c r="DQ131" s="312"/>
      <c r="DR131" s="312"/>
      <c r="DS131" s="312"/>
      <c r="DT131" s="312"/>
      <c r="DU131" s="312"/>
      <c r="DV131" s="312"/>
      <c r="DW131" s="312"/>
      <c r="DX131" s="312"/>
      <c r="DY131" s="312"/>
      <c r="DZ131" s="312"/>
      <c r="EA131" s="312"/>
      <c r="EB131" s="312"/>
      <c r="EC131" s="312"/>
      <c r="ED131" s="312"/>
      <c r="EE131" s="312"/>
      <c r="EF131" s="312"/>
      <c r="EG131" s="312"/>
      <c r="EH131" s="312"/>
      <c r="EI131" s="312"/>
      <c r="EJ131" s="312"/>
      <c r="EK131" s="312"/>
      <c r="EL131" s="312"/>
      <c r="EM131" s="312"/>
      <c r="EN131" s="312"/>
      <c r="EO131" s="312"/>
      <c r="EP131" s="312"/>
      <c r="EQ131" s="312"/>
      <c r="ER131" s="312"/>
      <c r="ES131" s="312"/>
      <c r="ET131" s="312"/>
      <c r="EU131" s="312"/>
      <c r="EV131" s="312"/>
      <c r="EW131" s="312"/>
      <c r="EX131" s="312"/>
      <c r="EY131" s="312"/>
    </row>
    <row r="132" spans="1:155" s="48" customFormat="1" ht="30" customHeight="1" x14ac:dyDescent="0.2">
      <c r="A132" s="159" t="str">
        <f t="shared" si="41"/>
        <v/>
      </c>
      <c r="B132" s="72"/>
      <c r="C132" s="72"/>
      <c r="D132" s="73"/>
      <c r="E132" s="339"/>
      <c r="F132" s="340"/>
      <c r="G132" s="347"/>
      <c r="H132" s="347"/>
      <c r="I132" s="344"/>
      <c r="J132" s="345"/>
      <c r="K132" s="346"/>
      <c r="L132" s="229"/>
      <c r="M132" s="228"/>
      <c r="N132" s="65"/>
      <c r="O132" s="65"/>
      <c r="P132" s="67"/>
      <c r="Q132" s="62"/>
      <c r="R132" s="68"/>
      <c r="S132" s="63"/>
      <c r="T132" s="63"/>
      <c r="U132" s="337"/>
      <c r="V132" s="63"/>
      <c r="W132" s="123"/>
      <c r="X132" s="69"/>
      <c r="Y132" s="81"/>
      <c r="Z132" s="152"/>
      <c r="AA132" s="146"/>
      <c r="AB132" s="153"/>
      <c r="AC132" s="154"/>
      <c r="AD132" s="152"/>
      <c r="AE132" s="152"/>
      <c r="AF132" s="155"/>
      <c r="AG132" s="156"/>
      <c r="AH132" s="155"/>
      <c r="AI132" s="317" t="str">
        <f t="shared" si="28"/>
        <v/>
      </c>
      <c r="AJ132" s="317" t="str">
        <f t="shared" si="29"/>
        <v/>
      </c>
      <c r="AK132" s="328" t="e">
        <f>IF(AR132=".OS",VLOOKUP($AT132,'Pull-Downs_Zyl'!M:N,2,FALSE),VLOOKUP($AT132,'Pull-Downs_Zyl'!K:L,2,FALSE))</f>
        <v>#N/A</v>
      </c>
      <c r="AL132" s="318" t="str">
        <f t="shared" si="36"/>
        <v/>
      </c>
      <c r="AM132" s="158" t="e">
        <f>VLOOKUP($AT132,'Pull-Downs_Zyl'!$K$5:$O$525,3,FALSE)</f>
        <v>#N/A</v>
      </c>
      <c r="AN132" s="151" t="str">
        <f t="shared" si="22"/>
        <v/>
      </c>
      <c r="AO132" s="151" t="str">
        <f t="shared" si="23"/>
        <v/>
      </c>
      <c r="AP132" s="151" t="str">
        <f t="shared" si="24"/>
        <v/>
      </c>
      <c r="AQ132" s="151" t="str">
        <f t="shared" si="25"/>
        <v/>
      </c>
      <c r="AR132" s="207" t="str">
        <f t="shared" si="30"/>
        <v/>
      </c>
      <c r="AS132" s="157" t="s">
        <v>95</v>
      </c>
      <c r="AT132" s="158" t="str">
        <f>IF(V132="Zubehör/Ersatzteile",VLOOKUP(W132,'Pull-Downs_Zyl'!$K$518:$O$525,3,FALSE),CONCATENATE(AN132,AO132,AP132,AQ132,AR132))</f>
        <v/>
      </c>
      <c r="AW132" s="70" t="str">
        <f t="shared" si="26"/>
        <v/>
      </c>
      <c r="BD132" s="70" t="str">
        <f t="shared" si="27"/>
        <v/>
      </c>
      <c r="BK132" s="70" t="e">
        <f>IF(AND(#REF!="ja",M132=9,E132="PegaSys Office eVAYO"),CONCATENATE(L132,#REF!,M132,F132),IF(AND(#REF!="ja",M132=9,E132="PegaSys Office"),CONCATENATE(L132,#REF!,M132,F132),""))</f>
        <v>#REF!</v>
      </c>
      <c r="CB132" s="312"/>
      <c r="CC132" s="312"/>
      <c r="CD132" s="312"/>
      <c r="CE132" s="312" t="str">
        <f>IF(E132="PegaSys 2.1",Datenquelle_Peg2.1!$A$2,"")</f>
        <v/>
      </c>
      <c r="CF132" s="312" t="str">
        <f t="shared" si="31"/>
        <v/>
      </c>
      <c r="CG132" s="312" t="str">
        <f t="shared" si="32"/>
        <v/>
      </c>
      <c r="CH132" s="312" t="str">
        <f>IF(OR(S132="Rosetten",S132="Ovalrosetten"),Datenquelle_Peg2.1!$E$2,IF(OR(S132="Langschild",S132="Langschild schmal"),Datenquelle_Peg2.1!$E$3,IF(S132="Kurzschild",Datenquelle_Peg2.1!$E$4,IF(S132="Scandinavian Oval",Datenquelle_Peg2.1!$E$6,""))))</f>
        <v/>
      </c>
      <c r="CI132" s="312" t="str">
        <f>IF(T132=182,Datenquelle_Peg2.1!$G$2,IF(T132=192,Datenquelle_Peg2.1!$G$3,IF(T132=282,Datenquelle_Peg2.1!$G$4,IF(T132=292,Datenquelle_Peg2.1!$G$5,IF(T132=1182,Datenquelle_Peg2.1!$G$6,"")))))</f>
        <v/>
      </c>
      <c r="CJ132" s="312" t="str">
        <f>IF(G132="links",Datenquelle_Peg2.1!$I$2,IF(G132="rechts",Datenquelle_Peg2.1!$I$3,""))</f>
        <v/>
      </c>
      <c r="CK132" s="312" t="str">
        <f>IF(M132=7,Datenquelle_Peg2.1!$K$2,IF(M132=8,Datenquelle_Peg2.1!$K$3,IF(M132=8.5,Datenquelle_Peg2.1!$K$4,IF(M132=9,Datenquelle_Peg2.1!$K$5,IF(M132="F9 (FS)",Datenquelle_Peg2.1!$K$6,IF(M132=10,Datenquelle_Peg2.1!$K$7,""))))))</f>
        <v/>
      </c>
      <c r="CL132" s="312" t="str">
        <f>IF(L132="37-46 mm",Datenquelle_Peg2.1!$M$2,IF(L132="47-56 mm",Datenquelle_Peg2.1!$M$3,IF(L132="57-66 mm",Datenquelle_Peg2.1!$M$4,IF(L132="67-76 mm",Datenquelle_Peg2.1!$M$5,IF(L132="77-86 mm",Datenquelle_Peg2.1!$M$6,IF(L132="87-96 mm",Datenquelle_Peg2.1!$M$7,IF(L132="97-106 mm",Datenquelle_Peg2.1!$M$8,IF(L132="107-116 mm",Datenquelle_Peg2.1!$M$9,IF(L132="117-126 mm",Datenquelle_Peg2.1!$M$10,IF(L132="127-136 mm",Datenquelle_Peg2.1!$M$11,IF(L132="137-146 mm",Datenquelle_Peg2.1!$M$12,IF(L132="147-156 mm",Datenquelle_Peg2.1!$M$13,IF(L132="156-160 mm",Datenquelle_Peg2.1!$M$14,"")))))))))))))</f>
        <v/>
      </c>
      <c r="CM132" s="312" t="str">
        <f>IF(N132="Profilzyl. PZ",Datenquelle_Peg2.1!$O$3,IF(N132="Blind",Datenquelle_Peg2.1!$O$2,IF(N132="Zylinderabdeckung",Datenquelle_Peg2.1!$O$4,IF(N132="Scandinavian Oval",Datenquelle_Peg2.1!$O$5,""))))</f>
        <v/>
      </c>
      <c r="CN132" s="312" t="str">
        <f>IF(P132="PZ 70",Datenquelle_Peg2.1!$Q$3,IF(P132="PZ 72",Datenquelle_Peg2.1!$Q$4,IF(P132="PZ 78",Datenquelle_Peg2.1!$Q$5,IF(P132="PZ 85",Datenquelle_Peg2.1!$Q$6,IF(P132="PZ 88",Datenquelle_Peg2.1!$Q$7,IF(P132="PZ 92",Datenquelle_Peg2.1!$Q$8,IF(P132="00",Datenquelle_Peg2.1!$Q$2,IF(P132="SO 105",Datenquelle_Peg2.1!$Q$9,""))))))))</f>
        <v/>
      </c>
      <c r="CO132" s="312" t="str">
        <f>IF(O132="Profilzyl. PZ",Datenquelle_Peg2.1!$S$3,IF(O132="Blind",Datenquelle_Peg2.1!$S$2,IF(O132="Scandinavian Oval",Datenquelle_Peg2.1!$S$4,"")))</f>
        <v/>
      </c>
      <c r="CP132" s="312" t="str">
        <f t="shared" si="37"/>
        <v/>
      </c>
      <c r="CQ132" s="312" t="str">
        <f>IF(AND(Q132="außen",R132="einrastend"),Datenquelle_Peg2.1!$W$3,IF(AND(Q132="außen",R132="verschraubt"),Datenquelle_Peg2.1!$W$2,""))</f>
        <v/>
      </c>
      <c r="CR132" s="312" t="str">
        <f t="shared" si="33"/>
        <v/>
      </c>
      <c r="CS132" s="312" t="str">
        <f t="shared" si="34"/>
        <v/>
      </c>
      <c r="CT132" s="312" t="str">
        <f t="shared" si="35"/>
        <v/>
      </c>
      <c r="CU132" s="312"/>
      <c r="CV132" s="312"/>
      <c r="CW132" s="312"/>
      <c r="CX132" s="312"/>
      <c r="CY132" s="312"/>
      <c r="CZ132" s="312"/>
      <c r="DA132" s="312"/>
      <c r="DB132" s="312"/>
      <c r="DC132" s="312"/>
      <c r="DD132" s="312"/>
      <c r="DE132" s="312"/>
      <c r="DF132" s="312"/>
      <c r="DG132" s="312"/>
      <c r="DH132" s="312"/>
      <c r="DI132" s="312"/>
      <c r="DJ132" s="312"/>
      <c r="DK132" s="312"/>
      <c r="DL132" s="312"/>
      <c r="DM132" s="312"/>
      <c r="DN132" s="312"/>
      <c r="DO132" s="312"/>
      <c r="DP132" s="312"/>
      <c r="DQ132" s="312"/>
      <c r="DR132" s="312"/>
      <c r="DS132" s="312"/>
      <c r="DT132" s="312"/>
      <c r="DU132" s="312"/>
      <c r="DV132" s="312"/>
      <c r="DW132" s="312"/>
      <c r="DX132" s="312"/>
      <c r="DY132" s="312"/>
      <c r="DZ132" s="312"/>
      <c r="EA132" s="312"/>
      <c r="EB132" s="312"/>
      <c r="EC132" s="312"/>
      <c r="ED132" s="312"/>
      <c r="EE132" s="312"/>
      <c r="EF132" s="312"/>
      <c r="EG132" s="312"/>
      <c r="EH132" s="312"/>
      <c r="EI132" s="312"/>
      <c r="EJ132" s="312"/>
      <c r="EK132" s="312"/>
      <c r="EL132" s="312"/>
      <c r="EM132" s="312"/>
      <c r="EN132" s="312"/>
      <c r="EO132" s="312"/>
      <c r="EP132" s="312"/>
      <c r="EQ132" s="312"/>
      <c r="ER132" s="312"/>
      <c r="ES132" s="312"/>
      <c r="ET132" s="312"/>
      <c r="EU132" s="312"/>
      <c r="EV132" s="312"/>
      <c r="EW132" s="312"/>
      <c r="EX132" s="312"/>
      <c r="EY132" s="312"/>
    </row>
    <row r="133" spans="1:155" s="48" customFormat="1" ht="30" customHeight="1" x14ac:dyDescent="0.2">
      <c r="A133" s="159" t="str">
        <f t="shared" si="41"/>
        <v/>
      </c>
      <c r="B133" s="72"/>
      <c r="C133" s="72"/>
      <c r="D133" s="73"/>
      <c r="E133" s="339"/>
      <c r="F133" s="340"/>
      <c r="G133" s="347"/>
      <c r="H133" s="347"/>
      <c r="I133" s="344"/>
      <c r="J133" s="345"/>
      <c r="K133" s="346"/>
      <c r="L133" s="229"/>
      <c r="M133" s="228"/>
      <c r="N133" s="65"/>
      <c r="O133" s="65"/>
      <c r="P133" s="67"/>
      <c r="Q133" s="62"/>
      <c r="R133" s="68"/>
      <c r="S133" s="63"/>
      <c r="T133" s="63"/>
      <c r="U133" s="337"/>
      <c r="V133" s="63"/>
      <c r="W133" s="123"/>
      <c r="X133" s="69"/>
      <c r="Y133" s="81"/>
      <c r="Z133" s="152"/>
      <c r="AA133" s="146"/>
      <c r="AB133" s="153"/>
      <c r="AC133" s="154"/>
      <c r="AD133" s="152"/>
      <c r="AE133" s="152"/>
      <c r="AF133" s="155"/>
      <c r="AG133" s="156"/>
      <c r="AH133" s="155"/>
      <c r="AI133" s="317" t="str">
        <f t="shared" si="28"/>
        <v/>
      </c>
      <c r="AJ133" s="317" t="str">
        <f t="shared" si="29"/>
        <v/>
      </c>
      <c r="AK133" s="328" t="e">
        <f>IF(AR133=".OS",VLOOKUP($AT133,'Pull-Downs_Zyl'!M:N,2,FALSE),VLOOKUP($AT133,'Pull-Downs_Zyl'!K:L,2,FALSE))</f>
        <v>#N/A</v>
      </c>
      <c r="AL133" s="318" t="str">
        <f t="shared" si="36"/>
        <v/>
      </c>
      <c r="AM133" s="158" t="e">
        <f>VLOOKUP($AT133,'Pull-Downs_Zyl'!$K$5:$O$525,3,FALSE)</f>
        <v>#N/A</v>
      </c>
      <c r="AN133" s="151" t="str">
        <f t="shared" si="22"/>
        <v/>
      </c>
      <c r="AO133" s="151" t="str">
        <f t="shared" si="23"/>
        <v/>
      </c>
      <c r="AP133" s="151" t="str">
        <f t="shared" si="24"/>
        <v/>
      </c>
      <c r="AQ133" s="151" t="str">
        <f t="shared" si="25"/>
        <v/>
      </c>
      <c r="AR133" s="207" t="str">
        <f t="shared" si="30"/>
        <v/>
      </c>
      <c r="AS133" s="157" t="s">
        <v>95</v>
      </c>
      <c r="AT133" s="158" t="str">
        <f>IF(V133="Zubehör/Ersatzteile",VLOOKUP(W133,'Pull-Downs_Zyl'!$K$518:$O$525,3,FALSE),CONCATENATE(AN133,AO133,AP133,AQ133,AR133))</f>
        <v/>
      </c>
      <c r="AW133" s="70" t="str">
        <f t="shared" si="26"/>
        <v/>
      </c>
      <c r="BD133" s="70" t="str">
        <f t="shared" si="27"/>
        <v/>
      </c>
      <c r="BK133" s="70" t="e">
        <f>IF(AND(#REF!="ja",M133=9,E133="PegaSys Office eVAYO"),CONCATENATE(L133,#REF!,M133,F133),IF(AND(#REF!="ja",M133=9,E133="PegaSys Office"),CONCATENATE(L133,#REF!,M133,F133),""))</f>
        <v>#REF!</v>
      </c>
      <c r="CB133" s="312"/>
      <c r="CC133" s="312"/>
      <c r="CD133" s="312"/>
      <c r="CE133" s="312" t="str">
        <f>IF(E133="PegaSys 2.1",Datenquelle_Peg2.1!$A$2,"")</f>
        <v/>
      </c>
      <c r="CF133" s="312" t="str">
        <f t="shared" si="31"/>
        <v/>
      </c>
      <c r="CG133" s="312" t="str">
        <f t="shared" si="32"/>
        <v/>
      </c>
      <c r="CH133" s="312" t="str">
        <f>IF(OR(S133="Rosetten",S133="Ovalrosetten"),Datenquelle_Peg2.1!$E$2,IF(OR(S133="Langschild",S133="Langschild schmal"),Datenquelle_Peg2.1!$E$3,IF(S133="Kurzschild",Datenquelle_Peg2.1!$E$4,IF(S133="Scandinavian Oval",Datenquelle_Peg2.1!$E$6,""))))</f>
        <v/>
      </c>
      <c r="CI133" s="312" t="str">
        <f>IF(T133=182,Datenquelle_Peg2.1!$G$2,IF(T133=192,Datenquelle_Peg2.1!$G$3,IF(T133=282,Datenquelle_Peg2.1!$G$4,IF(T133=292,Datenquelle_Peg2.1!$G$5,IF(T133=1182,Datenquelle_Peg2.1!$G$6,"")))))</f>
        <v/>
      </c>
      <c r="CJ133" s="312" t="str">
        <f>IF(G133="links",Datenquelle_Peg2.1!$I$2,IF(G133="rechts",Datenquelle_Peg2.1!$I$3,""))</f>
        <v/>
      </c>
      <c r="CK133" s="312" t="str">
        <f>IF(M133=7,Datenquelle_Peg2.1!$K$2,IF(M133=8,Datenquelle_Peg2.1!$K$3,IF(M133=8.5,Datenquelle_Peg2.1!$K$4,IF(M133=9,Datenquelle_Peg2.1!$K$5,IF(M133="F9 (FS)",Datenquelle_Peg2.1!$K$6,IF(M133=10,Datenquelle_Peg2.1!$K$7,""))))))</f>
        <v/>
      </c>
      <c r="CL133" s="312" t="str">
        <f>IF(L133="37-46 mm",Datenquelle_Peg2.1!$M$2,IF(L133="47-56 mm",Datenquelle_Peg2.1!$M$3,IF(L133="57-66 mm",Datenquelle_Peg2.1!$M$4,IF(L133="67-76 mm",Datenquelle_Peg2.1!$M$5,IF(L133="77-86 mm",Datenquelle_Peg2.1!$M$6,IF(L133="87-96 mm",Datenquelle_Peg2.1!$M$7,IF(L133="97-106 mm",Datenquelle_Peg2.1!$M$8,IF(L133="107-116 mm",Datenquelle_Peg2.1!$M$9,IF(L133="117-126 mm",Datenquelle_Peg2.1!$M$10,IF(L133="127-136 mm",Datenquelle_Peg2.1!$M$11,IF(L133="137-146 mm",Datenquelle_Peg2.1!$M$12,IF(L133="147-156 mm",Datenquelle_Peg2.1!$M$13,IF(L133="156-160 mm",Datenquelle_Peg2.1!$M$14,"")))))))))))))</f>
        <v/>
      </c>
      <c r="CM133" s="312" t="str">
        <f>IF(N133="Profilzyl. PZ",Datenquelle_Peg2.1!$O$3,IF(N133="Blind",Datenquelle_Peg2.1!$O$2,IF(N133="Zylinderabdeckung",Datenquelle_Peg2.1!$O$4,IF(N133="Scandinavian Oval",Datenquelle_Peg2.1!$O$5,""))))</f>
        <v/>
      </c>
      <c r="CN133" s="312" t="str">
        <f>IF(P133="PZ 70",Datenquelle_Peg2.1!$Q$3,IF(P133="PZ 72",Datenquelle_Peg2.1!$Q$4,IF(P133="PZ 78",Datenquelle_Peg2.1!$Q$5,IF(P133="PZ 85",Datenquelle_Peg2.1!$Q$6,IF(P133="PZ 88",Datenquelle_Peg2.1!$Q$7,IF(P133="PZ 92",Datenquelle_Peg2.1!$Q$8,IF(P133="00",Datenquelle_Peg2.1!$Q$2,IF(P133="SO 105",Datenquelle_Peg2.1!$Q$9,""))))))))</f>
        <v/>
      </c>
      <c r="CO133" s="312" t="str">
        <f>IF(O133="Profilzyl. PZ",Datenquelle_Peg2.1!$S$3,IF(O133="Blind",Datenquelle_Peg2.1!$S$2,IF(O133="Scandinavian Oval",Datenquelle_Peg2.1!$S$4,"")))</f>
        <v/>
      </c>
      <c r="CP133" s="312" t="str">
        <f t="shared" si="37"/>
        <v/>
      </c>
      <c r="CQ133" s="312" t="str">
        <f>IF(AND(Q133="außen",R133="einrastend"),Datenquelle_Peg2.1!$W$3,IF(AND(Q133="außen",R133="verschraubt"),Datenquelle_Peg2.1!$W$2,""))</f>
        <v/>
      </c>
      <c r="CR133" s="312" t="str">
        <f t="shared" si="33"/>
        <v/>
      </c>
      <c r="CS133" s="312" t="str">
        <f t="shared" si="34"/>
        <v/>
      </c>
      <c r="CT133" s="312" t="str">
        <f t="shared" si="35"/>
        <v/>
      </c>
      <c r="CU133" s="312"/>
      <c r="CV133" s="312"/>
      <c r="CW133" s="312"/>
      <c r="CX133" s="312"/>
      <c r="CY133" s="312"/>
      <c r="CZ133" s="312"/>
      <c r="DA133" s="312"/>
      <c r="DB133" s="312"/>
      <c r="DC133" s="312"/>
      <c r="DD133" s="312"/>
      <c r="DE133" s="312"/>
      <c r="DF133" s="312"/>
      <c r="DG133" s="312"/>
      <c r="DH133" s="312"/>
      <c r="DI133" s="312"/>
      <c r="DJ133" s="312"/>
      <c r="DK133" s="312"/>
      <c r="DL133" s="312"/>
      <c r="DM133" s="312"/>
      <c r="DN133" s="312"/>
      <c r="DO133" s="312"/>
      <c r="DP133" s="312"/>
      <c r="DQ133" s="312"/>
      <c r="DR133" s="312"/>
      <c r="DS133" s="312"/>
      <c r="DT133" s="312"/>
      <c r="DU133" s="312"/>
      <c r="DV133" s="312"/>
      <c r="DW133" s="312"/>
      <c r="DX133" s="312"/>
      <c r="DY133" s="312"/>
      <c r="DZ133" s="312"/>
      <c r="EA133" s="312"/>
      <c r="EB133" s="312"/>
      <c r="EC133" s="312"/>
      <c r="ED133" s="312"/>
      <c r="EE133" s="312"/>
      <c r="EF133" s="312"/>
      <c r="EG133" s="312"/>
      <c r="EH133" s="312"/>
      <c r="EI133" s="312"/>
      <c r="EJ133" s="312"/>
      <c r="EK133" s="312"/>
      <c r="EL133" s="312"/>
      <c r="EM133" s="312"/>
      <c r="EN133" s="312"/>
      <c r="EO133" s="312"/>
      <c r="EP133" s="312"/>
      <c r="EQ133" s="312"/>
      <c r="ER133" s="312"/>
      <c r="ES133" s="312"/>
      <c r="ET133" s="312"/>
      <c r="EU133" s="312"/>
      <c r="EV133" s="312"/>
      <c r="EW133" s="312"/>
      <c r="EX133" s="312"/>
      <c r="EY133" s="312"/>
    </row>
    <row r="134" spans="1:155" s="48" customFormat="1" ht="30" customHeight="1" x14ac:dyDescent="0.2">
      <c r="A134" s="159" t="str">
        <f t="shared" si="41"/>
        <v/>
      </c>
      <c r="B134" s="72"/>
      <c r="C134" s="72"/>
      <c r="D134" s="73"/>
      <c r="E134" s="339"/>
      <c r="F134" s="340"/>
      <c r="G134" s="347"/>
      <c r="H134" s="347"/>
      <c r="I134" s="344"/>
      <c r="J134" s="345"/>
      <c r="K134" s="346"/>
      <c r="L134" s="229"/>
      <c r="M134" s="228"/>
      <c r="N134" s="65"/>
      <c r="O134" s="65"/>
      <c r="P134" s="67"/>
      <c r="Q134" s="62"/>
      <c r="R134" s="68"/>
      <c r="S134" s="63"/>
      <c r="T134" s="63"/>
      <c r="U134" s="337"/>
      <c r="V134" s="63"/>
      <c r="W134" s="123"/>
      <c r="X134" s="69"/>
      <c r="Y134" s="81"/>
      <c r="Z134" s="152"/>
      <c r="AA134" s="146"/>
      <c r="AB134" s="153"/>
      <c r="AC134" s="154"/>
      <c r="AD134" s="152"/>
      <c r="AE134" s="152"/>
      <c r="AF134" s="155"/>
      <c r="AG134" s="156"/>
      <c r="AH134" s="155"/>
      <c r="AI134" s="317" t="str">
        <f t="shared" si="28"/>
        <v/>
      </c>
      <c r="AJ134" s="317" t="str">
        <f t="shared" si="29"/>
        <v/>
      </c>
      <c r="AK134" s="328" t="e">
        <f>IF(AR134=".OS",VLOOKUP($AT134,'Pull-Downs_Zyl'!M:N,2,FALSE),VLOOKUP($AT134,'Pull-Downs_Zyl'!K:L,2,FALSE))</f>
        <v>#N/A</v>
      </c>
      <c r="AL134" s="318" t="str">
        <f t="shared" si="36"/>
        <v/>
      </c>
      <c r="AM134" s="158" t="e">
        <f>VLOOKUP($AT134,'Pull-Downs_Zyl'!$K$5:$O$525,3,FALSE)</f>
        <v>#N/A</v>
      </c>
      <c r="AN134" s="151" t="str">
        <f t="shared" si="22"/>
        <v/>
      </c>
      <c r="AO134" s="151" t="str">
        <f t="shared" si="23"/>
        <v/>
      </c>
      <c r="AP134" s="151" t="str">
        <f t="shared" si="24"/>
        <v/>
      </c>
      <c r="AQ134" s="151" t="str">
        <f t="shared" si="25"/>
        <v/>
      </c>
      <c r="AR134" s="207" t="str">
        <f t="shared" si="30"/>
        <v/>
      </c>
      <c r="AS134" s="157" t="s">
        <v>95</v>
      </c>
      <c r="AT134" s="158" t="str">
        <f>IF(V134="Zubehör/Ersatzteile",VLOOKUP(W134,'Pull-Downs_Zyl'!$K$518:$O$525,3,FALSE),CONCATENATE(AN134,AO134,AP134,AQ134,AR134))</f>
        <v/>
      </c>
      <c r="AW134" s="70" t="str">
        <f t="shared" si="26"/>
        <v/>
      </c>
      <c r="BD134" s="70" t="str">
        <f t="shared" si="27"/>
        <v/>
      </c>
      <c r="BK134" s="70" t="e">
        <f>IF(AND(#REF!="ja",M134=9,E134="PegaSys Office eVAYO"),CONCATENATE(L134,#REF!,M134,F134),IF(AND(#REF!="ja",M134=9,E134="PegaSys Office"),CONCATENATE(L134,#REF!,M134,F134),""))</f>
        <v>#REF!</v>
      </c>
      <c r="CB134" s="312"/>
      <c r="CC134" s="312"/>
      <c r="CD134" s="312"/>
      <c r="CE134" s="312" t="str">
        <f>IF(E134="PegaSys 2.1",Datenquelle_Peg2.1!$A$2,"")</f>
        <v/>
      </c>
      <c r="CF134" s="312" t="str">
        <f t="shared" si="31"/>
        <v/>
      </c>
      <c r="CG134" s="312" t="str">
        <f t="shared" si="32"/>
        <v/>
      </c>
      <c r="CH134" s="312" t="str">
        <f>IF(OR(S134="Rosetten",S134="Ovalrosetten"),Datenquelle_Peg2.1!$E$2,IF(OR(S134="Langschild",S134="Langschild schmal"),Datenquelle_Peg2.1!$E$3,IF(S134="Kurzschild",Datenquelle_Peg2.1!$E$4,IF(S134="Scandinavian Oval",Datenquelle_Peg2.1!$E$6,""))))</f>
        <v/>
      </c>
      <c r="CI134" s="312" t="str">
        <f>IF(T134=182,Datenquelle_Peg2.1!$G$2,IF(T134=192,Datenquelle_Peg2.1!$G$3,IF(T134=282,Datenquelle_Peg2.1!$G$4,IF(T134=292,Datenquelle_Peg2.1!$G$5,IF(T134=1182,Datenquelle_Peg2.1!$G$6,"")))))</f>
        <v/>
      </c>
      <c r="CJ134" s="312" t="str">
        <f>IF(G134="links",Datenquelle_Peg2.1!$I$2,IF(G134="rechts",Datenquelle_Peg2.1!$I$3,""))</f>
        <v/>
      </c>
      <c r="CK134" s="312" t="str">
        <f>IF(M134=7,Datenquelle_Peg2.1!$K$2,IF(M134=8,Datenquelle_Peg2.1!$K$3,IF(M134=8.5,Datenquelle_Peg2.1!$K$4,IF(M134=9,Datenquelle_Peg2.1!$K$5,IF(M134="F9 (FS)",Datenquelle_Peg2.1!$K$6,IF(M134=10,Datenquelle_Peg2.1!$K$7,""))))))</f>
        <v/>
      </c>
      <c r="CL134" s="312" t="str">
        <f>IF(L134="37-46 mm",Datenquelle_Peg2.1!$M$2,IF(L134="47-56 mm",Datenquelle_Peg2.1!$M$3,IF(L134="57-66 mm",Datenquelle_Peg2.1!$M$4,IF(L134="67-76 mm",Datenquelle_Peg2.1!$M$5,IF(L134="77-86 mm",Datenquelle_Peg2.1!$M$6,IF(L134="87-96 mm",Datenquelle_Peg2.1!$M$7,IF(L134="97-106 mm",Datenquelle_Peg2.1!$M$8,IF(L134="107-116 mm",Datenquelle_Peg2.1!$M$9,IF(L134="117-126 mm",Datenquelle_Peg2.1!$M$10,IF(L134="127-136 mm",Datenquelle_Peg2.1!$M$11,IF(L134="137-146 mm",Datenquelle_Peg2.1!$M$12,IF(L134="147-156 mm",Datenquelle_Peg2.1!$M$13,IF(L134="156-160 mm",Datenquelle_Peg2.1!$M$14,"")))))))))))))</f>
        <v/>
      </c>
      <c r="CM134" s="312" t="str">
        <f>IF(N134="Profilzyl. PZ",Datenquelle_Peg2.1!$O$3,IF(N134="Blind",Datenquelle_Peg2.1!$O$2,IF(N134="Zylinderabdeckung",Datenquelle_Peg2.1!$O$4,IF(N134="Scandinavian Oval",Datenquelle_Peg2.1!$O$5,""))))</f>
        <v/>
      </c>
      <c r="CN134" s="312" t="str">
        <f>IF(P134="PZ 70",Datenquelle_Peg2.1!$Q$3,IF(P134="PZ 72",Datenquelle_Peg2.1!$Q$4,IF(P134="PZ 78",Datenquelle_Peg2.1!$Q$5,IF(P134="PZ 85",Datenquelle_Peg2.1!$Q$6,IF(P134="PZ 88",Datenquelle_Peg2.1!$Q$7,IF(P134="PZ 92",Datenquelle_Peg2.1!$Q$8,IF(P134="00",Datenquelle_Peg2.1!$Q$2,IF(P134="SO 105",Datenquelle_Peg2.1!$Q$9,""))))))))</f>
        <v/>
      </c>
      <c r="CO134" s="312" t="str">
        <f>IF(O134="Profilzyl. PZ",Datenquelle_Peg2.1!$S$3,IF(O134="Blind",Datenquelle_Peg2.1!$S$2,IF(O134="Scandinavian Oval",Datenquelle_Peg2.1!$S$4,"")))</f>
        <v/>
      </c>
      <c r="CP134" s="312" t="str">
        <f t="shared" si="37"/>
        <v/>
      </c>
      <c r="CQ134" s="312" t="str">
        <f>IF(AND(Q134="außen",R134="einrastend"),Datenquelle_Peg2.1!$W$3,IF(AND(Q134="außen",R134="verschraubt"),Datenquelle_Peg2.1!$W$2,""))</f>
        <v/>
      </c>
      <c r="CR134" s="312" t="str">
        <f t="shared" si="33"/>
        <v/>
      </c>
      <c r="CS134" s="312" t="str">
        <f t="shared" si="34"/>
        <v/>
      </c>
      <c r="CT134" s="312" t="str">
        <f t="shared" si="35"/>
        <v/>
      </c>
      <c r="CU134" s="312"/>
      <c r="CV134" s="312"/>
      <c r="CW134" s="312"/>
      <c r="CX134" s="312"/>
      <c r="CY134" s="312"/>
      <c r="CZ134" s="312"/>
      <c r="DA134" s="312"/>
      <c r="DB134" s="312"/>
      <c r="DC134" s="312"/>
      <c r="DD134" s="312"/>
      <c r="DE134" s="312"/>
      <c r="DF134" s="312"/>
      <c r="DG134" s="312"/>
      <c r="DH134" s="312"/>
      <c r="DI134" s="312"/>
      <c r="DJ134" s="312"/>
      <c r="DK134" s="312"/>
      <c r="DL134" s="312"/>
      <c r="DM134" s="312"/>
      <c r="DN134" s="312"/>
      <c r="DO134" s="312"/>
      <c r="DP134" s="312"/>
      <c r="DQ134" s="312"/>
      <c r="DR134" s="312"/>
      <c r="DS134" s="312"/>
      <c r="DT134" s="312"/>
      <c r="DU134" s="312"/>
      <c r="DV134" s="312"/>
      <c r="DW134" s="312"/>
      <c r="DX134" s="312"/>
      <c r="DY134" s="312"/>
      <c r="DZ134" s="312"/>
      <c r="EA134" s="312"/>
      <c r="EB134" s="312"/>
      <c r="EC134" s="312"/>
      <c r="ED134" s="312"/>
      <c r="EE134" s="312"/>
      <c r="EF134" s="312"/>
      <c r="EG134" s="312"/>
      <c r="EH134" s="312"/>
      <c r="EI134" s="312"/>
      <c r="EJ134" s="312"/>
      <c r="EK134" s="312"/>
      <c r="EL134" s="312"/>
      <c r="EM134" s="312"/>
      <c r="EN134" s="312"/>
      <c r="EO134" s="312"/>
      <c r="EP134" s="312"/>
      <c r="EQ134" s="312"/>
      <c r="ER134" s="312"/>
      <c r="ES134" s="312"/>
      <c r="ET134" s="312"/>
      <c r="EU134" s="312"/>
      <c r="EV134" s="312"/>
      <c r="EW134" s="312"/>
      <c r="EX134" s="312"/>
      <c r="EY134" s="312"/>
    </row>
    <row r="135" spans="1:155" s="48" customFormat="1" ht="30" customHeight="1" x14ac:dyDescent="0.2">
      <c r="A135" s="159" t="str">
        <f t="shared" si="41"/>
        <v/>
      </c>
      <c r="B135" s="72"/>
      <c r="C135" s="72"/>
      <c r="D135" s="73"/>
      <c r="E135" s="339"/>
      <c r="F135" s="340"/>
      <c r="G135" s="347"/>
      <c r="H135" s="347"/>
      <c r="I135" s="344"/>
      <c r="J135" s="345"/>
      <c r="K135" s="346"/>
      <c r="L135" s="229"/>
      <c r="M135" s="228"/>
      <c r="N135" s="65"/>
      <c r="O135" s="65"/>
      <c r="P135" s="67"/>
      <c r="Q135" s="62"/>
      <c r="R135" s="68"/>
      <c r="S135" s="63"/>
      <c r="T135" s="63"/>
      <c r="U135" s="337"/>
      <c r="V135" s="63"/>
      <c r="W135" s="123"/>
      <c r="X135" s="69"/>
      <c r="Y135" s="81"/>
      <c r="Z135" s="152"/>
      <c r="AA135" s="146"/>
      <c r="AB135" s="153"/>
      <c r="AC135" s="154"/>
      <c r="AD135" s="152"/>
      <c r="AE135" s="152"/>
      <c r="AF135" s="155"/>
      <c r="AG135" s="156"/>
      <c r="AH135" s="155"/>
      <c r="AI135" s="317" t="str">
        <f t="shared" si="28"/>
        <v/>
      </c>
      <c r="AJ135" s="317" t="str">
        <f t="shared" si="29"/>
        <v/>
      </c>
      <c r="AK135" s="328" t="e">
        <f>IF(AR135=".OS",VLOOKUP($AT135,'Pull-Downs_Zyl'!M:N,2,FALSE),VLOOKUP($AT135,'Pull-Downs_Zyl'!K:L,2,FALSE))</f>
        <v>#N/A</v>
      </c>
      <c r="AL135" s="318" t="str">
        <f t="shared" si="36"/>
        <v/>
      </c>
      <c r="AM135" s="158" t="e">
        <f>VLOOKUP($AT135,'Pull-Downs_Zyl'!$K$5:$O$525,3,FALSE)</f>
        <v>#N/A</v>
      </c>
      <c r="AN135" s="151" t="str">
        <f t="shared" si="22"/>
        <v/>
      </c>
      <c r="AO135" s="151" t="str">
        <f t="shared" si="23"/>
        <v/>
      </c>
      <c r="AP135" s="151" t="str">
        <f t="shared" si="24"/>
        <v/>
      </c>
      <c r="AQ135" s="151" t="str">
        <f t="shared" si="25"/>
        <v/>
      </c>
      <c r="AR135" s="207" t="str">
        <f t="shared" si="30"/>
        <v/>
      </c>
      <c r="AS135" s="157" t="s">
        <v>95</v>
      </c>
      <c r="AT135" s="158" t="str">
        <f>IF(V135="Zubehör/Ersatzteile",VLOOKUP(W135,'Pull-Downs_Zyl'!$K$518:$O$525,3,FALSE),CONCATENATE(AN135,AO135,AP135,AQ135,AR135))</f>
        <v/>
      </c>
      <c r="AW135" s="70" t="str">
        <f t="shared" si="26"/>
        <v/>
      </c>
      <c r="BD135" s="70" t="str">
        <f t="shared" si="27"/>
        <v/>
      </c>
      <c r="BK135" s="70" t="e">
        <f>IF(AND(#REF!="ja",M135=9,E135="PegaSys Office eVAYO"),CONCATENATE(L135,#REF!,M135,F135),IF(AND(#REF!="ja",M135=9,E135="PegaSys Office"),CONCATENATE(L135,#REF!,M135,F135),""))</f>
        <v>#REF!</v>
      </c>
      <c r="CB135" s="312"/>
      <c r="CC135" s="312"/>
      <c r="CD135" s="312"/>
      <c r="CE135" s="312" t="str">
        <f>IF(E135="PegaSys 2.1",Datenquelle_Peg2.1!$A$2,"")</f>
        <v/>
      </c>
      <c r="CF135" s="312" t="str">
        <f t="shared" si="31"/>
        <v/>
      </c>
      <c r="CG135" s="312" t="str">
        <f t="shared" si="32"/>
        <v/>
      </c>
      <c r="CH135" s="312" t="str">
        <f>IF(OR(S135="Rosetten",S135="Ovalrosetten"),Datenquelle_Peg2.1!$E$2,IF(OR(S135="Langschild",S135="Langschild schmal"),Datenquelle_Peg2.1!$E$3,IF(S135="Kurzschild",Datenquelle_Peg2.1!$E$4,IF(S135="Scandinavian Oval",Datenquelle_Peg2.1!$E$6,""))))</f>
        <v/>
      </c>
      <c r="CI135" s="312" t="str">
        <f>IF(T135=182,Datenquelle_Peg2.1!$G$2,IF(T135=192,Datenquelle_Peg2.1!$G$3,IF(T135=282,Datenquelle_Peg2.1!$G$4,IF(T135=292,Datenquelle_Peg2.1!$G$5,IF(T135=1182,Datenquelle_Peg2.1!$G$6,"")))))</f>
        <v/>
      </c>
      <c r="CJ135" s="312" t="str">
        <f>IF(G135="links",Datenquelle_Peg2.1!$I$2,IF(G135="rechts",Datenquelle_Peg2.1!$I$3,""))</f>
        <v/>
      </c>
      <c r="CK135" s="312" t="str">
        <f>IF(M135=7,Datenquelle_Peg2.1!$K$2,IF(M135=8,Datenquelle_Peg2.1!$K$3,IF(M135=8.5,Datenquelle_Peg2.1!$K$4,IF(M135=9,Datenquelle_Peg2.1!$K$5,IF(M135="F9 (FS)",Datenquelle_Peg2.1!$K$6,IF(M135=10,Datenquelle_Peg2.1!$K$7,""))))))</f>
        <v/>
      </c>
      <c r="CL135" s="312" t="str">
        <f>IF(L135="37-46 mm",Datenquelle_Peg2.1!$M$2,IF(L135="47-56 mm",Datenquelle_Peg2.1!$M$3,IF(L135="57-66 mm",Datenquelle_Peg2.1!$M$4,IF(L135="67-76 mm",Datenquelle_Peg2.1!$M$5,IF(L135="77-86 mm",Datenquelle_Peg2.1!$M$6,IF(L135="87-96 mm",Datenquelle_Peg2.1!$M$7,IF(L135="97-106 mm",Datenquelle_Peg2.1!$M$8,IF(L135="107-116 mm",Datenquelle_Peg2.1!$M$9,IF(L135="117-126 mm",Datenquelle_Peg2.1!$M$10,IF(L135="127-136 mm",Datenquelle_Peg2.1!$M$11,IF(L135="137-146 mm",Datenquelle_Peg2.1!$M$12,IF(L135="147-156 mm",Datenquelle_Peg2.1!$M$13,IF(L135="156-160 mm",Datenquelle_Peg2.1!$M$14,"")))))))))))))</f>
        <v/>
      </c>
      <c r="CM135" s="312" t="str">
        <f>IF(N135="Profilzyl. PZ",Datenquelle_Peg2.1!$O$3,IF(N135="Blind",Datenquelle_Peg2.1!$O$2,IF(N135="Zylinderabdeckung",Datenquelle_Peg2.1!$O$4,IF(N135="Scandinavian Oval",Datenquelle_Peg2.1!$O$5,""))))</f>
        <v/>
      </c>
      <c r="CN135" s="312" t="str">
        <f>IF(P135="PZ 70",Datenquelle_Peg2.1!$Q$3,IF(P135="PZ 72",Datenquelle_Peg2.1!$Q$4,IF(P135="PZ 78",Datenquelle_Peg2.1!$Q$5,IF(P135="PZ 85",Datenquelle_Peg2.1!$Q$6,IF(P135="PZ 88",Datenquelle_Peg2.1!$Q$7,IF(P135="PZ 92",Datenquelle_Peg2.1!$Q$8,IF(P135="00",Datenquelle_Peg2.1!$Q$2,IF(P135="SO 105",Datenquelle_Peg2.1!$Q$9,""))))))))</f>
        <v/>
      </c>
      <c r="CO135" s="312" t="str">
        <f>IF(O135="Profilzyl. PZ",Datenquelle_Peg2.1!$S$3,IF(O135="Blind",Datenquelle_Peg2.1!$S$2,IF(O135="Scandinavian Oval",Datenquelle_Peg2.1!$S$4,"")))</f>
        <v/>
      </c>
      <c r="CP135" s="312" t="str">
        <f t="shared" si="37"/>
        <v/>
      </c>
      <c r="CQ135" s="312" t="str">
        <f>IF(AND(Q135="außen",R135="einrastend"),Datenquelle_Peg2.1!$W$3,IF(AND(Q135="außen",R135="verschraubt"),Datenquelle_Peg2.1!$W$2,""))</f>
        <v/>
      </c>
      <c r="CR135" s="312" t="str">
        <f t="shared" si="33"/>
        <v/>
      </c>
      <c r="CS135" s="312" t="str">
        <f t="shared" si="34"/>
        <v/>
      </c>
      <c r="CT135" s="312" t="str">
        <f t="shared" si="35"/>
        <v/>
      </c>
      <c r="CU135" s="312"/>
      <c r="CV135" s="312"/>
      <c r="CW135" s="312"/>
      <c r="CX135" s="312"/>
      <c r="CY135" s="312"/>
      <c r="CZ135" s="312"/>
      <c r="DA135" s="312"/>
      <c r="DB135" s="312"/>
      <c r="DC135" s="312"/>
      <c r="DD135" s="312"/>
      <c r="DE135" s="312"/>
      <c r="DF135" s="312"/>
      <c r="DG135" s="312"/>
      <c r="DH135" s="312"/>
      <c r="DI135" s="312"/>
      <c r="DJ135" s="312"/>
      <c r="DK135" s="312"/>
      <c r="DL135" s="312"/>
      <c r="DM135" s="312"/>
      <c r="DN135" s="312"/>
      <c r="DO135" s="312"/>
      <c r="DP135" s="312"/>
      <c r="DQ135" s="312"/>
      <c r="DR135" s="312"/>
      <c r="DS135" s="312"/>
      <c r="DT135" s="312"/>
      <c r="DU135" s="312"/>
      <c r="DV135" s="312"/>
      <c r="DW135" s="312"/>
      <c r="DX135" s="312"/>
      <c r="DY135" s="312"/>
      <c r="DZ135" s="312"/>
      <c r="EA135" s="312"/>
      <c r="EB135" s="312"/>
      <c r="EC135" s="312"/>
      <c r="ED135" s="312"/>
      <c r="EE135" s="312"/>
      <c r="EF135" s="312"/>
      <c r="EG135" s="312"/>
      <c r="EH135" s="312"/>
      <c r="EI135" s="312"/>
      <c r="EJ135" s="312"/>
      <c r="EK135" s="312"/>
      <c r="EL135" s="312"/>
      <c r="EM135" s="312"/>
      <c r="EN135" s="312"/>
      <c r="EO135" s="312"/>
      <c r="EP135" s="312"/>
      <c r="EQ135" s="312"/>
      <c r="ER135" s="312"/>
      <c r="ES135" s="312"/>
      <c r="ET135" s="312"/>
      <c r="EU135" s="312"/>
      <c r="EV135" s="312"/>
      <c r="EW135" s="312"/>
      <c r="EX135" s="312"/>
      <c r="EY135" s="312"/>
    </row>
    <row r="136" spans="1:155" s="48" customFormat="1" ht="30" customHeight="1" x14ac:dyDescent="0.2">
      <c r="A136" s="159" t="str">
        <f t="shared" si="41"/>
        <v/>
      </c>
      <c r="B136" s="72"/>
      <c r="C136" s="72"/>
      <c r="D136" s="73"/>
      <c r="E136" s="339"/>
      <c r="F136" s="340"/>
      <c r="G136" s="347"/>
      <c r="H136" s="347"/>
      <c r="I136" s="344"/>
      <c r="J136" s="345"/>
      <c r="K136" s="346"/>
      <c r="L136" s="229"/>
      <c r="M136" s="228"/>
      <c r="N136" s="65"/>
      <c r="O136" s="65"/>
      <c r="P136" s="67"/>
      <c r="Q136" s="62"/>
      <c r="R136" s="68"/>
      <c r="S136" s="63"/>
      <c r="T136" s="63"/>
      <c r="U136" s="337"/>
      <c r="V136" s="63"/>
      <c r="W136" s="123"/>
      <c r="X136" s="69"/>
      <c r="Y136" s="81"/>
      <c r="Z136" s="152"/>
      <c r="AA136" s="146"/>
      <c r="AB136" s="153"/>
      <c r="AC136" s="154"/>
      <c r="AD136" s="152"/>
      <c r="AE136" s="152"/>
      <c r="AF136" s="155"/>
      <c r="AG136" s="156"/>
      <c r="AH136" s="155"/>
      <c r="AI136" s="317" t="str">
        <f t="shared" si="28"/>
        <v/>
      </c>
      <c r="AJ136" s="317" t="str">
        <f t="shared" si="29"/>
        <v/>
      </c>
      <c r="AK136" s="328" t="e">
        <f>IF(AR136=".OS",VLOOKUP($AT136,'Pull-Downs_Zyl'!M:N,2,FALSE),VLOOKUP($AT136,'Pull-Downs_Zyl'!K:L,2,FALSE))</f>
        <v>#N/A</v>
      </c>
      <c r="AL136" s="318" t="str">
        <f t="shared" si="36"/>
        <v/>
      </c>
      <c r="AM136" s="158" t="e">
        <f>VLOOKUP($AT136,'Pull-Downs_Zyl'!$K$5:$O$525,3,FALSE)</f>
        <v>#N/A</v>
      </c>
      <c r="AN136" s="151" t="str">
        <f t="shared" si="22"/>
        <v/>
      </c>
      <c r="AO136" s="151" t="str">
        <f t="shared" si="23"/>
        <v/>
      </c>
      <c r="AP136" s="151" t="str">
        <f t="shared" si="24"/>
        <v/>
      </c>
      <c r="AQ136" s="151" t="str">
        <f t="shared" si="25"/>
        <v/>
      </c>
      <c r="AR136" s="207" t="str">
        <f t="shared" si="30"/>
        <v/>
      </c>
      <c r="AS136" s="157" t="s">
        <v>95</v>
      </c>
      <c r="AT136" s="158" t="str">
        <f>IF(V136="Zubehör/Ersatzteile",VLOOKUP(W136,'Pull-Downs_Zyl'!$K$518:$O$525,3,FALSE),CONCATENATE(AN136,AO136,AP136,AQ136,AR136))</f>
        <v/>
      </c>
      <c r="AW136" s="70" t="str">
        <f t="shared" si="26"/>
        <v/>
      </c>
      <c r="BD136" s="70" t="str">
        <f t="shared" si="27"/>
        <v/>
      </c>
      <c r="BK136" s="70" t="e">
        <f>IF(AND(#REF!="ja",M136=9,E136="PegaSys Office eVAYO"),CONCATENATE(L136,#REF!,M136,F136),IF(AND(#REF!="ja",M136=9,E136="PegaSys Office"),CONCATENATE(L136,#REF!,M136,F136),""))</f>
        <v>#REF!</v>
      </c>
      <c r="CB136" s="312"/>
      <c r="CC136" s="312"/>
      <c r="CD136" s="312"/>
      <c r="CE136" s="312" t="str">
        <f>IF(E136="PegaSys 2.1",Datenquelle_Peg2.1!$A$2,"")</f>
        <v/>
      </c>
      <c r="CF136" s="312" t="str">
        <f t="shared" si="31"/>
        <v/>
      </c>
      <c r="CG136" s="312" t="str">
        <f t="shared" si="32"/>
        <v/>
      </c>
      <c r="CH136" s="312" t="str">
        <f>IF(OR(S136="Rosetten",S136="Ovalrosetten"),Datenquelle_Peg2.1!$E$2,IF(OR(S136="Langschild",S136="Langschild schmal"),Datenquelle_Peg2.1!$E$3,IF(S136="Kurzschild",Datenquelle_Peg2.1!$E$4,IF(S136="Scandinavian Oval",Datenquelle_Peg2.1!$E$6,""))))</f>
        <v/>
      </c>
      <c r="CI136" s="312" t="str">
        <f>IF(T136=182,Datenquelle_Peg2.1!$G$2,IF(T136=192,Datenquelle_Peg2.1!$G$3,IF(T136=282,Datenquelle_Peg2.1!$G$4,IF(T136=292,Datenquelle_Peg2.1!$G$5,IF(T136=1182,Datenquelle_Peg2.1!$G$6,"")))))</f>
        <v/>
      </c>
      <c r="CJ136" s="312" t="str">
        <f>IF(G136="links",Datenquelle_Peg2.1!$I$2,IF(G136="rechts",Datenquelle_Peg2.1!$I$3,""))</f>
        <v/>
      </c>
      <c r="CK136" s="312" t="str">
        <f>IF(M136=7,Datenquelle_Peg2.1!$K$2,IF(M136=8,Datenquelle_Peg2.1!$K$3,IF(M136=8.5,Datenquelle_Peg2.1!$K$4,IF(M136=9,Datenquelle_Peg2.1!$K$5,IF(M136="F9 (FS)",Datenquelle_Peg2.1!$K$6,IF(M136=10,Datenquelle_Peg2.1!$K$7,""))))))</f>
        <v/>
      </c>
      <c r="CL136" s="312" t="str">
        <f>IF(L136="37-46 mm",Datenquelle_Peg2.1!$M$2,IF(L136="47-56 mm",Datenquelle_Peg2.1!$M$3,IF(L136="57-66 mm",Datenquelle_Peg2.1!$M$4,IF(L136="67-76 mm",Datenquelle_Peg2.1!$M$5,IF(L136="77-86 mm",Datenquelle_Peg2.1!$M$6,IF(L136="87-96 mm",Datenquelle_Peg2.1!$M$7,IF(L136="97-106 mm",Datenquelle_Peg2.1!$M$8,IF(L136="107-116 mm",Datenquelle_Peg2.1!$M$9,IF(L136="117-126 mm",Datenquelle_Peg2.1!$M$10,IF(L136="127-136 mm",Datenquelle_Peg2.1!$M$11,IF(L136="137-146 mm",Datenquelle_Peg2.1!$M$12,IF(L136="147-156 mm",Datenquelle_Peg2.1!$M$13,IF(L136="156-160 mm",Datenquelle_Peg2.1!$M$14,"")))))))))))))</f>
        <v/>
      </c>
      <c r="CM136" s="312" t="str">
        <f>IF(N136="Profilzyl. PZ",Datenquelle_Peg2.1!$O$3,IF(N136="Blind",Datenquelle_Peg2.1!$O$2,IF(N136="Zylinderabdeckung",Datenquelle_Peg2.1!$O$4,IF(N136="Scandinavian Oval",Datenquelle_Peg2.1!$O$5,""))))</f>
        <v/>
      </c>
      <c r="CN136" s="312" t="str">
        <f>IF(P136="PZ 70",Datenquelle_Peg2.1!$Q$3,IF(P136="PZ 72",Datenquelle_Peg2.1!$Q$4,IF(P136="PZ 78",Datenquelle_Peg2.1!$Q$5,IF(P136="PZ 85",Datenquelle_Peg2.1!$Q$6,IF(P136="PZ 88",Datenquelle_Peg2.1!$Q$7,IF(P136="PZ 92",Datenquelle_Peg2.1!$Q$8,IF(P136="00",Datenquelle_Peg2.1!$Q$2,IF(P136="SO 105",Datenquelle_Peg2.1!$Q$9,""))))))))</f>
        <v/>
      </c>
      <c r="CO136" s="312" t="str">
        <f>IF(O136="Profilzyl. PZ",Datenquelle_Peg2.1!$S$3,IF(O136="Blind",Datenquelle_Peg2.1!$S$2,IF(O136="Scandinavian Oval",Datenquelle_Peg2.1!$S$4,"")))</f>
        <v/>
      </c>
      <c r="CP136" s="312" t="str">
        <f t="shared" si="37"/>
        <v/>
      </c>
      <c r="CQ136" s="312" t="str">
        <f>IF(AND(Q136="außen",R136="einrastend"),Datenquelle_Peg2.1!$W$3,IF(AND(Q136="außen",R136="verschraubt"),Datenquelle_Peg2.1!$W$2,""))</f>
        <v/>
      </c>
      <c r="CR136" s="312" t="str">
        <f t="shared" si="33"/>
        <v/>
      </c>
      <c r="CS136" s="312" t="str">
        <f t="shared" si="34"/>
        <v/>
      </c>
      <c r="CT136" s="312" t="str">
        <f t="shared" si="35"/>
        <v/>
      </c>
      <c r="CU136" s="312"/>
      <c r="CV136" s="312"/>
      <c r="CW136" s="312"/>
      <c r="CX136" s="312"/>
      <c r="CY136" s="312"/>
      <c r="CZ136" s="312"/>
      <c r="DA136" s="312"/>
      <c r="DB136" s="312"/>
      <c r="DC136" s="312"/>
      <c r="DD136" s="312"/>
      <c r="DE136" s="312"/>
      <c r="DF136" s="312"/>
      <c r="DG136" s="312"/>
      <c r="DH136" s="312"/>
      <c r="DI136" s="312"/>
      <c r="DJ136" s="312"/>
      <c r="DK136" s="312"/>
      <c r="DL136" s="312"/>
      <c r="DM136" s="312"/>
      <c r="DN136" s="312"/>
      <c r="DO136" s="312"/>
      <c r="DP136" s="312"/>
      <c r="DQ136" s="312"/>
      <c r="DR136" s="312"/>
      <c r="DS136" s="312"/>
      <c r="DT136" s="312"/>
      <c r="DU136" s="312"/>
      <c r="DV136" s="312"/>
      <c r="DW136" s="312"/>
      <c r="DX136" s="312"/>
      <c r="DY136" s="312"/>
      <c r="DZ136" s="312"/>
      <c r="EA136" s="312"/>
      <c r="EB136" s="312"/>
      <c r="EC136" s="312"/>
      <c r="ED136" s="312"/>
      <c r="EE136" s="312"/>
      <c r="EF136" s="312"/>
      <c r="EG136" s="312"/>
      <c r="EH136" s="312"/>
      <c r="EI136" s="312"/>
      <c r="EJ136" s="312"/>
      <c r="EK136" s="312"/>
      <c r="EL136" s="312"/>
      <c r="EM136" s="312"/>
      <c r="EN136" s="312"/>
      <c r="EO136" s="312"/>
      <c r="EP136" s="312"/>
      <c r="EQ136" s="312"/>
      <c r="ER136" s="312"/>
      <c r="ES136" s="312"/>
      <c r="ET136" s="312"/>
      <c r="EU136" s="312"/>
      <c r="EV136" s="312"/>
      <c r="EW136" s="312"/>
      <c r="EX136" s="312"/>
      <c r="EY136" s="312"/>
    </row>
    <row r="137" spans="1:155" s="48" customFormat="1" ht="30" customHeight="1" x14ac:dyDescent="0.2">
      <c r="A137" s="159" t="str">
        <f t="shared" si="41"/>
        <v/>
      </c>
      <c r="B137" s="72"/>
      <c r="C137" s="72"/>
      <c r="D137" s="73"/>
      <c r="E137" s="339"/>
      <c r="F137" s="340"/>
      <c r="G137" s="347"/>
      <c r="H137" s="347"/>
      <c r="I137" s="344"/>
      <c r="J137" s="345"/>
      <c r="K137" s="346"/>
      <c r="L137" s="229"/>
      <c r="M137" s="228"/>
      <c r="N137" s="65"/>
      <c r="O137" s="65"/>
      <c r="P137" s="67"/>
      <c r="Q137" s="62"/>
      <c r="R137" s="68"/>
      <c r="S137" s="63"/>
      <c r="T137" s="63"/>
      <c r="U137" s="337"/>
      <c r="V137" s="63"/>
      <c r="W137" s="123"/>
      <c r="X137" s="69"/>
      <c r="Y137" s="81"/>
      <c r="Z137" s="152"/>
      <c r="AA137" s="146"/>
      <c r="AB137" s="153"/>
      <c r="AC137" s="154"/>
      <c r="AD137" s="152"/>
      <c r="AE137" s="152"/>
      <c r="AF137" s="155"/>
      <c r="AG137" s="156"/>
      <c r="AH137" s="155"/>
      <c r="AI137" s="317" t="str">
        <f t="shared" si="28"/>
        <v/>
      </c>
      <c r="AJ137" s="317" t="str">
        <f t="shared" si="29"/>
        <v/>
      </c>
      <c r="AK137" s="328" t="e">
        <f>IF(AR137=".OS",VLOOKUP($AT137,'Pull-Downs_Zyl'!M:N,2,FALSE),VLOOKUP($AT137,'Pull-Downs_Zyl'!K:L,2,FALSE))</f>
        <v>#N/A</v>
      </c>
      <c r="AL137" s="318" t="str">
        <f t="shared" si="36"/>
        <v/>
      </c>
      <c r="AM137" s="158" t="e">
        <f>VLOOKUP($AT137,'Pull-Downs_Zyl'!$K$5:$O$525,3,FALSE)</f>
        <v>#N/A</v>
      </c>
      <c r="AN137" s="151" t="str">
        <f t="shared" si="22"/>
        <v/>
      </c>
      <c r="AO137" s="151" t="str">
        <f t="shared" si="23"/>
        <v/>
      </c>
      <c r="AP137" s="151" t="str">
        <f t="shared" si="24"/>
        <v/>
      </c>
      <c r="AQ137" s="151" t="str">
        <f t="shared" si="25"/>
        <v/>
      </c>
      <c r="AR137" s="207" t="str">
        <f t="shared" si="30"/>
        <v/>
      </c>
      <c r="AS137" s="157" t="s">
        <v>95</v>
      </c>
      <c r="AT137" s="158" t="str">
        <f>IF(V137="Zubehör/Ersatzteile",VLOOKUP(W137,'Pull-Downs_Zyl'!$K$518:$O$525,3,FALSE),CONCATENATE(AN137,AO137,AP137,AQ137,AR137))</f>
        <v/>
      </c>
      <c r="AW137" s="70" t="str">
        <f t="shared" si="26"/>
        <v/>
      </c>
      <c r="BD137" s="70" t="str">
        <f t="shared" si="27"/>
        <v/>
      </c>
      <c r="BK137" s="70" t="e">
        <f>IF(AND(#REF!="ja",M137=9,E137="PegaSys Office eVAYO"),CONCATENATE(L137,#REF!,M137,F137),IF(AND(#REF!="ja",M137=9,E137="PegaSys Office"),CONCATENATE(L137,#REF!,M137,F137),""))</f>
        <v>#REF!</v>
      </c>
      <c r="CB137" s="312"/>
      <c r="CC137" s="312"/>
      <c r="CD137" s="312"/>
      <c r="CE137" s="312" t="str">
        <f>IF(E137="PegaSys 2.1",Datenquelle_Peg2.1!$A$2,"")</f>
        <v/>
      </c>
      <c r="CF137" s="312" t="str">
        <f t="shared" si="31"/>
        <v/>
      </c>
      <c r="CG137" s="312" t="str">
        <f t="shared" si="32"/>
        <v/>
      </c>
      <c r="CH137" s="312" t="str">
        <f>IF(OR(S137="Rosetten",S137="Ovalrosetten"),Datenquelle_Peg2.1!$E$2,IF(OR(S137="Langschild",S137="Langschild schmal"),Datenquelle_Peg2.1!$E$3,IF(S137="Kurzschild",Datenquelle_Peg2.1!$E$4,IF(S137="Scandinavian Oval",Datenquelle_Peg2.1!$E$6,""))))</f>
        <v/>
      </c>
      <c r="CI137" s="312" t="str">
        <f>IF(T137=182,Datenquelle_Peg2.1!$G$2,IF(T137=192,Datenquelle_Peg2.1!$G$3,IF(T137=282,Datenquelle_Peg2.1!$G$4,IF(T137=292,Datenquelle_Peg2.1!$G$5,IF(T137=1182,Datenquelle_Peg2.1!$G$6,"")))))</f>
        <v/>
      </c>
      <c r="CJ137" s="312" t="str">
        <f>IF(G137="links",Datenquelle_Peg2.1!$I$2,IF(G137="rechts",Datenquelle_Peg2.1!$I$3,""))</f>
        <v/>
      </c>
      <c r="CK137" s="312" t="str">
        <f>IF(M137=7,Datenquelle_Peg2.1!$K$2,IF(M137=8,Datenquelle_Peg2.1!$K$3,IF(M137=8.5,Datenquelle_Peg2.1!$K$4,IF(M137=9,Datenquelle_Peg2.1!$K$5,IF(M137="F9 (FS)",Datenquelle_Peg2.1!$K$6,IF(M137=10,Datenquelle_Peg2.1!$K$7,""))))))</f>
        <v/>
      </c>
      <c r="CL137" s="312" t="str">
        <f>IF(L137="37-46 mm",Datenquelle_Peg2.1!$M$2,IF(L137="47-56 mm",Datenquelle_Peg2.1!$M$3,IF(L137="57-66 mm",Datenquelle_Peg2.1!$M$4,IF(L137="67-76 mm",Datenquelle_Peg2.1!$M$5,IF(L137="77-86 mm",Datenquelle_Peg2.1!$M$6,IF(L137="87-96 mm",Datenquelle_Peg2.1!$M$7,IF(L137="97-106 mm",Datenquelle_Peg2.1!$M$8,IF(L137="107-116 mm",Datenquelle_Peg2.1!$M$9,IF(L137="117-126 mm",Datenquelle_Peg2.1!$M$10,IF(L137="127-136 mm",Datenquelle_Peg2.1!$M$11,IF(L137="137-146 mm",Datenquelle_Peg2.1!$M$12,IF(L137="147-156 mm",Datenquelle_Peg2.1!$M$13,IF(L137="156-160 mm",Datenquelle_Peg2.1!$M$14,"")))))))))))))</f>
        <v/>
      </c>
      <c r="CM137" s="312" t="str">
        <f>IF(N137="Profilzyl. PZ",Datenquelle_Peg2.1!$O$3,IF(N137="Blind",Datenquelle_Peg2.1!$O$2,IF(N137="Zylinderabdeckung",Datenquelle_Peg2.1!$O$4,IF(N137="Scandinavian Oval",Datenquelle_Peg2.1!$O$5,""))))</f>
        <v/>
      </c>
      <c r="CN137" s="312" t="str">
        <f>IF(P137="PZ 70",Datenquelle_Peg2.1!$Q$3,IF(P137="PZ 72",Datenquelle_Peg2.1!$Q$4,IF(P137="PZ 78",Datenquelle_Peg2.1!$Q$5,IF(P137="PZ 85",Datenquelle_Peg2.1!$Q$6,IF(P137="PZ 88",Datenquelle_Peg2.1!$Q$7,IF(P137="PZ 92",Datenquelle_Peg2.1!$Q$8,IF(P137="00",Datenquelle_Peg2.1!$Q$2,IF(P137="SO 105",Datenquelle_Peg2.1!$Q$9,""))))))))</f>
        <v/>
      </c>
      <c r="CO137" s="312" t="str">
        <f>IF(O137="Profilzyl. PZ",Datenquelle_Peg2.1!$S$3,IF(O137="Blind",Datenquelle_Peg2.1!$S$2,IF(O137="Scandinavian Oval",Datenquelle_Peg2.1!$S$4,"")))</f>
        <v/>
      </c>
      <c r="CP137" s="312" t="str">
        <f t="shared" si="37"/>
        <v/>
      </c>
      <c r="CQ137" s="312" t="str">
        <f>IF(AND(Q137="außen",R137="einrastend"),Datenquelle_Peg2.1!$W$3,IF(AND(Q137="außen",R137="verschraubt"),Datenquelle_Peg2.1!$W$2,""))</f>
        <v/>
      </c>
      <c r="CR137" s="312" t="str">
        <f t="shared" si="33"/>
        <v/>
      </c>
      <c r="CS137" s="312" t="str">
        <f t="shared" si="34"/>
        <v/>
      </c>
      <c r="CT137" s="312" t="str">
        <f t="shared" si="35"/>
        <v/>
      </c>
      <c r="CU137" s="312"/>
      <c r="CV137" s="312"/>
      <c r="CW137" s="312"/>
      <c r="CX137" s="312"/>
      <c r="CY137" s="312"/>
      <c r="CZ137" s="312"/>
      <c r="DA137" s="312"/>
      <c r="DB137" s="312"/>
      <c r="DC137" s="312"/>
      <c r="DD137" s="312"/>
      <c r="DE137" s="312"/>
      <c r="DF137" s="312"/>
      <c r="DG137" s="312"/>
      <c r="DH137" s="312"/>
      <c r="DI137" s="312"/>
      <c r="DJ137" s="312"/>
      <c r="DK137" s="312"/>
      <c r="DL137" s="312"/>
      <c r="DM137" s="312"/>
      <c r="DN137" s="312"/>
      <c r="DO137" s="312"/>
      <c r="DP137" s="312"/>
      <c r="DQ137" s="312"/>
      <c r="DR137" s="312"/>
      <c r="DS137" s="312"/>
      <c r="DT137" s="312"/>
      <c r="DU137" s="312"/>
      <c r="DV137" s="312"/>
      <c r="DW137" s="312"/>
      <c r="DX137" s="312"/>
      <c r="DY137" s="312"/>
      <c r="DZ137" s="312"/>
      <c r="EA137" s="312"/>
      <c r="EB137" s="312"/>
      <c r="EC137" s="312"/>
      <c r="ED137" s="312"/>
      <c r="EE137" s="312"/>
      <c r="EF137" s="312"/>
      <c r="EG137" s="312"/>
      <c r="EH137" s="312"/>
      <c r="EI137" s="312"/>
      <c r="EJ137" s="312"/>
      <c r="EK137" s="312"/>
      <c r="EL137" s="312"/>
      <c r="EM137" s="312"/>
      <c r="EN137" s="312"/>
      <c r="EO137" s="312"/>
      <c r="EP137" s="312"/>
      <c r="EQ137" s="312"/>
      <c r="ER137" s="312"/>
      <c r="ES137" s="312"/>
      <c r="ET137" s="312"/>
      <c r="EU137" s="312"/>
      <c r="EV137" s="312"/>
      <c r="EW137" s="312"/>
      <c r="EX137" s="312"/>
      <c r="EY137" s="312"/>
    </row>
    <row r="138" spans="1:155" s="48" customFormat="1" ht="30" customHeight="1" x14ac:dyDescent="0.2">
      <c r="A138" s="159" t="str">
        <f t="shared" si="41"/>
        <v/>
      </c>
      <c r="B138" s="72"/>
      <c r="C138" s="72"/>
      <c r="D138" s="73"/>
      <c r="E138" s="339"/>
      <c r="F138" s="340"/>
      <c r="G138" s="347"/>
      <c r="H138" s="347"/>
      <c r="I138" s="344"/>
      <c r="J138" s="345"/>
      <c r="K138" s="346"/>
      <c r="L138" s="229"/>
      <c r="M138" s="228"/>
      <c r="N138" s="65"/>
      <c r="O138" s="65"/>
      <c r="P138" s="67"/>
      <c r="Q138" s="62"/>
      <c r="R138" s="68"/>
      <c r="S138" s="63"/>
      <c r="T138" s="63"/>
      <c r="U138" s="337"/>
      <c r="V138" s="63"/>
      <c r="W138" s="123"/>
      <c r="X138" s="69"/>
      <c r="Y138" s="81"/>
      <c r="Z138" s="152"/>
      <c r="AA138" s="146"/>
      <c r="AB138" s="153"/>
      <c r="AC138" s="154"/>
      <c r="AD138" s="152"/>
      <c r="AE138" s="152"/>
      <c r="AF138" s="155"/>
      <c r="AG138" s="156"/>
      <c r="AH138" s="155"/>
      <c r="AI138" s="317" t="str">
        <f t="shared" si="28"/>
        <v/>
      </c>
      <c r="AJ138" s="317" t="str">
        <f t="shared" si="29"/>
        <v/>
      </c>
      <c r="AK138" s="328" t="e">
        <f>IF(AR138=".OS",VLOOKUP($AT138,'Pull-Downs_Zyl'!M:N,2,FALSE),VLOOKUP($AT138,'Pull-Downs_Zyl'!K:L,2,FALSE))</f>
        <v>#N/A</v>
      </c>
      <c r="AL138" s="318" t="str">
        <f t="shared" si="36"/>
        <v/>
      </c>
      <c r="AM138" s="158" t="e">
        <f>VLOOKUP($AT138,'Pull-Downs_Zyl'!$K$5:$O$525,3,FALSE)</f>
        <v>#N/A</v>
      </c>
      <c r="AN138" s="151" t="str">
        <f t="shared" si="22"/>
        <v/>
      </c>
      <c r="AO138" s="151" t="str">
        <f t="shared" si="23"/>
        <v/>
      </c>
      <c r="AP138" s="151" t="str">
        <f t="shared" si="24"/>
        <v/>
      </c>
      <c r="AQ138" s="151" t="str">
        <f t="shared" si="25"/>
        <v/>
      </c>
      <c r="AR138" s="207" t="str">
        <f t="shared" si="30"/>
        <v/>
      </c>
      <c r="AS138" s="157" t="s">
        <v>95</v>
      </c>
      <c r="AT138" s="158" t="str">
        <f>IF(V138="Zubehör/Ersatzteile",VLOOKUP(W138,'Pull-Downs_Zyl'!$K$518:$O$525,3,FALSE),CONCATENATE(AN138,AO138,AP138,AQ138,AR138))</f>
        <v/>
      </c>
      <c r="AW138" s="70" t="str">
        <f t="shared" si="26"/>
        <v/>
      </c>
      <c r="BD138" s="70" t="str">
        <f t="shared" si="27"/>
        <v/>
      </c>
      <c r="BK138" s="70" t="e">
        <f>IF(AND(#REF!="ja",M138=9,E138="PegaSys Office eVAYO"),CONCATENATE(L138,#REF!,M138,F138),IF(AND(#REF!="ja",M138=9,E138="PegaSys Office"),CONCATENATE(L138,#REF!,M138,F138),""))</f>
        <v>#REF!</v>
      </c>
      <c r="CB138" s="312"/>
      <c r="CC138" s="312"/>
      <c r="CD138" s="312"/>
      <c r="CE138" s="312" t="str">
        <f>IF(E138="PegaSys 2.1",Datenquelle_Peg2.1!$A$2,"")</f>
        <v/>
      </c>
      <c r="CF138" s="312" t="str">
        <f t="shared" si="31"/>
        <v/>
      </c>
      <c r="CG138" s="312" t="str">
        <f t="shared" si="32"/>
        <v/>
      </c>
      <c r="CH138" s="312" t="str">
        <f>IF(OR(S138="Rosetten",S138="Ovalrosetten"),Datenquelle_Peg2.1!$E$2,IF(OR(S138="Langschild",S138="Langschild schmal"),Datenquelle_Peg2.1!$E$3,IF(S138="Kurzschild",Datenquelle_Peg2.1!$E$4,IF(S138="Scandinavian Oval",Datenquelle_Peg2.1!$E$6,""))))</f>
        <v/>
      </c>
      <c r="CI138" s="312" t="str">
        <f>IF(T138=182,Datenquelle_Peg2.1!$G$2,IF(T138=192,Datenquelle_Peg2.1!$G$3,IF(T138=282,Datenquelle_Peg2.1!$G$4,IF(T138=292,Datenquelle_Peg2.1!$G$5,IF(T138=1182,Datenquelle_Peg2.1!$G$6,"")))))</f>
        <v/>
      </c>
      <c r="CJ138" s="312" t="str">
        <f>IF(G138="links",Datenquelle_Peg2.1!$I$2,IF(G138="rechts",Datenquelle_Peg2.1!$I$3,""))</f>
        <v/>
      </c>
      <c r="CK138" s="312" t="str">
        <f>IF(M138=7,Datenquelle_Peg2.1!$K$2,IF(M138=8,Datenquelle_Peg2.1!$K$3,IF(M138=8.5,Datenquelle_Peg2.1!$K$4,IF(M138=9,Datenquelle_Peg2.1!$K$5,IF(M138="F9 (FS)",Datenquelle_Peg2.1!$K$6,IF(M138=10,Datenquelle_Peg2.1!$K$7,""))))))</f>
        <v/>
      </c>
      <c r="CL138" s="312" t="str">
        <f>IF(L138="37-46 mm",Datenquelle_Peg2.1!$M$2,IF(L138="47-56 mm",Datenquelle_Peg2.1!$M$3,IF(L138="57-66 mm",Datenquelle_Peg2.1!$M$4,IF(L138="67-76 mm",Datenquelle_Peg2.1!$M$5,IF(L138="77-86 mm",Datenquelle_Peg2.1!$M$6,IF(L138="87-96 mm",Datenquelle_Peg2.1!$M$7,IF(L138="97-106 mm",Datenquelle_Peg2.1!$M$8,IF(L138="107-116 mm",Datenquelle_Peg2.1!$M$9,IF(L138="117-126 mm",Datenquelle_Peg2.1!$M$10,IF(L138="127-136 mm",Datenquelle_Peg2.1!$M$11,IF(L138="137-146 mm",Datenquelle_Peg2.1!$M$12,IF(L138="147-156 mm",Datenquelle_Peg2.1!$M$13,IF(L138="156-160 mm",Datenquelle_Peg2.1!$M$14,"")))))))))))))</f>
        <v/>
      </c>
      <c r="CM138" s="312" t="str">
        <f>IF(N138="Profilzyl. PZ",Datenquelle_Peg2.1!$O$3,IF(N138="Blind",Datenquelle_Peg2.1!$O$2,IF(N138="Zylinderabdeckung",Datenquelle_Peg2.1!$O$4,IF(N138="Scandinavian Oval",Datenquelle_Peg2.1!$O$5,""))))</f>
        <v/>
      </c>
      <c r="CN138" s="312" t="str">
        <f>IF(P138="PZ 70",Datenquelle_Peg2.1!$Q$3,IF(P138="PZ 72",Datenquelle_Peg2.1!$Q$4,IF(P138="PZ 78",Datenquelle_Peg2.1!$Q$5,IF(P138="PZ 85",Datenquelle_Peg2.1!$Q$6,IF(P138="PZ 88",Datenquelle_Peg2.1!$Q$7,IF(P138="PZ 92",Datenquelle_Peg2.1!$Q$8,IF(P138="00",Datenquelle_Peg2.1!$Q$2,IF(P138="SO 105",Datenquelle_Peg2.1!$Q$9,""))))))))</f>
        <v/>
      </c>
      <c r="CO138" s="312" t="str">
        <f>IF(O138="Profilzyl. PZ",Datenquelle_Peg2.1!$S$3,IF(O138="Blind",Datenquelle_Peg2.1!$S$2,IF(O138="Scandinavian Oval",Datenquelle_Peg2.1!$S$4,"")))</f>
        <v/>
      </c>
      <c r="CP138" s="312" t="str">
        <f t="shared" si="37"/>
        <v/>
      </c>
      <c r="CQ138" s="312" t="str">
        <f>IF(AND(Q138="außen",R138="einrastend"),Datenquelle_Peg2.1!$W$3,IF(AND(Q138="außen",R138="verschraubt"),Datenquelle_Peg2.1!$W$2,""))</f>
        <v/>
      </c>
      <c r="CR138" s="312" t="str">
        <f t="shared" si="33"/>
        <v/>
      </c>
      <c r="CS138" s="312" t="str">
        <f t="shared" si="34"/>
        <v/>
      </c>
      <c r="CT138" s="312" t="str">
        <f t="shared" si="35"/>
        <v/>
      </c>
      <c r="CU138" s="312"/>
      <c r="CV138" s="312"/>
      <c r="CW138" s="312"/>
      <c r="CX138" s="312"/>
      <c r="CY138" s="312"/>
      <c r="CZ138" s="312"/>
      <c r="DA138" s="312"/>
      <c r="DB138" s="312"/>
      <c r="DC138" s="312"/>
      <c r="DD138" s="312"/>
      <c r="DE138" s="312"/>
      <c r="DF138" s="312"/>
      <c r="DG138" s="312"/>
      <c r="DH138" s="312"/>
      <c r="DI138" s="312"/>
      <c r="DJ138" s="312"/>
      <c r="DK138" s="312"/>
      <c r="DL138" s="312"/>
      <c r="DM138" s="312"/>
      <c r="DN138" s="312"/>
      <c r="DO138" s="312"/>
      <c r="DP138" s="312"/>
      <c r="DQ138" s="312"/>
      <c r="DR138" s="312"/>
      <c r="DS138" s="312"/>
      <c r="DT138" s="312"/>
      <c r="DU138" s="312"/>
      <c r="DV138" s="312"/>
      <c r="DW138" s="312"/>
      <c r="DX138" s="312"/>
      <c r="DY138" s="312"/>
      <c r="DZ138" s="312"/>
      <c r="EA138" s="312"/>
      <c r="EB138" s="312"/>
      <c r="EC138" s="312"/>
      <c r="ED138" s="312"/>
      <c r="EE138" s="312"/>
      <c r="EF138" s="312"/>
      <c r="EG138" s="312"/>
      <c r="EH138" s="312"/>
      <c r="EI138" s="312"/>
      <c r="EJ138" s="312"/>
      <c r="EK138" s="312"/>
      <c r="EL138" s="312"/>
      <c r="EM138" s="312"/>
      <c r="EN138" s="312"/>
      <c r="EO138" s="312"/>
      <c r="EP138" s="312"/>
      <c r="EQ138" s="312"/>
      <c r="ER138" s="312"/>
      <c r="ES138" s="312"/>
      <c r="ET138" s="312"/>
      <c r="EU138" s="312"/>
      <c r="EV138" s="312"/>
      <c r="EW138" s="312"/>
      <c r="EX138" s="312"/>
      <c r="EY138" s="312"/>
    </row>
    <row r="139" spans="1:155" s="48" customFormat="1" ht="30" customHeight="1" x14ac:dyDescent="0.2">
      <c r="A139" s="159" t="str">
        <f t="shared" si="41"/>
        <v/>
      </c>
      <c r="B139" s="72"/>
      <c r="C139" s="72"/>
      <c r="D139" s="73"/>
      <c r="E139" s="339"/>
      <c r="F139" s="340"/>
      <c r="G139" s="347"/>
      <c r="H139" s="347"/>
      <c r="I139" s="344"/>
      <c r="J139" s="345"/>
      <c r="K139" s="346"/>
      <c r="L139" s="229"/>
      <c r="M139" s="228"/>
      <c r="N139" s="65"/>
      <c r="O139" s="65"/>
      <c r="P139" s="67"/>
      <c r="Q139" s="62"/>
      <c r="R139" s="68"/>
      <c r="S139" s="63"/>
      <c r="T139" s="63"/>
      <c r="U139" s="337"/>
      <c r="V139" s="63"/>
      <c r="W139" s="123"/>
      <c r="X139" s="69"/>
      <c r="Y139" s="81"/>
      <c r="Z139" s="152"/>
      <c r="AA139" s="146"/>
      <c r="AB139" s="153"/>
      <c r="AC139" s="154"/>
      <c r="AD139" s="152"/>
      <c r="AE139" s="152"/>
      <c r="AF139" s="155"/>
      <c r="AG139" s="156"/>
      <c r="AH139" s="155"/>
      <c r="AI139" s="317" t="str">
        <f t="shared" si="28"/>
        <v/>
      </c>
      <c r="AJ139" s="317" t="str">
        <f t="shared" si="29"/>
        <v/>
      </c>
      <c r="AK139" s="328" t="e">
        <f>IF(AR139=".OS",VLOOKUP($AT139,'Pull-Downs_Zyl'!M:N,2,FALSE),VLOOKUP($AT139,'Pull-Downs_Zyl'!K:L,2,FALSE))</f>
        <v>#N/A</v>
      </c>
      <c r="AL139" s="318" t="str">
        <f t="shared" si="36"/>
        <v/>
      </c>
      <c r="AM139" s="158" t="e">
        <f>VLOOKUP($AT139,'Pull-Downs_Zyl'!$K$5:$O$525,3,FALSE)</f>
        <v>#N/A</v>
      </c>
      <c r="AN139" s="151" t="str">
        <f t="shared" si="22"/>
        <v/>
      </c>
      <c r="AO139" s="151" t="str">
        <f t="shared" si="23"/>
        <v/>
      </c>
      <c r="AP139" s="151" t="str">
        <f t="shared" si="24"/>
        <v/>
      </c>
      <c r="AQ139" s="151" t="str">
        <f t="shared" si="25"/>
        <v/>
      </c>
      <c r="AR139" s="207" t="str">
        <f t="shared" si="30"/>
        <v/>
      </c>
      <c r="AS139" s="157" t="s">
        <v>95</v>
      </c>
      <c r="AT139" s="158" t="str">
        <f>IF(V139="Zubehör/Ersatzteile",VLOOKUP(W139,'Pull-Downs_Zyl'!$K$518:$O$525,3,FALSE),CONCATENATE(AN139,AO139,AP139,AQ139,AR139))</f>
        <v/>
      </c>
      <c r="AW139" s="70" t="str">
        <f t="shared" si="26"/>
        <v/>
      </c>
      <c r="BD139" s="70" t="str">
        <f t="shared" si="27"/>
        <v/>
      </c>
      <c r="BK139" s="70" t="e">
        <f>IF(AND(#REF!="ja",M139=9,E139="PegaSys Office eVAYO"),CONCATENATE(L139,#REF!,M139,F139),IF(AND(#REF!="ja",M139=9,E139="PegaSys Office"),CONCATENATE(L139,#REF!,M139,F139),""))</f>
        <v>#REF!</v>
      </c>
      <c r="CB139" s="312"/>
      <c r="CC139" s="312"/>
      <c r="CD139" s="312"/>
      <c r="CE139" s="312" t="str">
        <f>IF(E139="PegaSys 2.1",Datenquelle_Peg2.1!$A$2,"")</f>
        <v/>
      </c>
      <c r="CF139" s="312" t="str">
        <f t="shared" si="31"/>
        <v/>
      </c>
      <c r="CG139" s="312" t="str">
        <f t="shared" si="32"/>
        <v/>
      </c>
      <c r="CH139" s="312" t="str">
        <f>IF(OR(S139="Rosetten",S139="Ovalrosetten"),Datenquelle_Peg2.1!$E$2,IF(OR(S139="Langschild",S139="Langschild schmal"),Datenquelle_Peg2.1!$E$3,IF(S139="Kurzschild",Datenquelle_Peg2.1!$E$4,IF(S139="Scandinavian Oval",Datenquelle_Peg2.1!$E$6,""))))</f>
        <v/>
      </c>
      <c r="CI139" s="312" t="str">
        <f>IF(T139=182,Datenquelle_Peg2.1!$G$2,IF(T139=192,Datenquelle_Peg2.1!$G$3,IF(T139=282,Datenquelle_Peg2.1!$G$4,IF(T139=292,Datenquelle_Peg2.1!$G$5,IF(T139=1182,Datenquelle_Peg2.1!$G$6,"")))))</f>
        <v/>
      </c>
      <c r="CJ139" s="312" t="str">
        <f>IF(G139="links",Datenquelle_Peg2.1!$I$2,IF(G139="rechts",Datenquelle_Peg2.1!$I$3,""))</f>
        <v/>
      </c>
      <c r="CK139" s="312" t="str">
        <f>IF(M139=7,Datenquelle_Peg2.1!$K$2,IF(M139=8,Datenquelle_Peg2.1!$K$3,IF(M139=8.5,Datenquelle_Peg2.1!$K$4,IF(M139=9,Datenquelle_Peg2.1!$K$5,IF(M139="F9 (FS)",Datenquelle_Peg2.1!$K$6,IF(M139=10,Datenquelle_Peg2.1!$K$7,""))))))</f>
        <v/>
      </c>
      <c r="CL139" s="312" t="str">
        <f>IF(L139="37-46 mm",Datenquelle_Peg2.1!$M$2,IF(L139="47-56 mm",Datenquelle_Peg2.1!$M$3,IF(L139="57-66 mm",Datenquelle_Peg2.1!$M$4,IF(L139="67-76 mm",Datenquelle_Peg2.1!$M$5,IF(L139="77-86 mm",Datenquelle_Peg2.1!$M$6,IF(L139="87-96 mm",Datenquelle_Peg2.1!$M$7,IF(L139="97-106 mm",Datenquelle_Peg2.1!$M$8,IF(L139="107-116 mm",Datenquelle_Peg2.1!$M$9,IF(L139="117-126 mm",Datenquelle_Peg2.1!$M$10,IF(L139="127-136 mm",Datenquelle_Peg2.1!$M$11,IF(L139="137-146 mm",Datenquelle_Peg2.1!$M$12,IF(L139="147-156 mm",Datenquelle_Peg2.1!$M$13,IF(L139="156-160 mm",Datenquelle_Peg2.1!$M$14,"")))))))))))))</f>
        <v/>
      </c>
      <c r="CM139" s="312" t="str">
        <f>IF(N139="Profilzyl. PZ",Datenquelle_Peg2.1!$O$3,IF(N139="Blind",Datenquelle_Peg2.1!$O$2,IF(N139="Zylinderabdeckung",Datenquelle_Peg2.1!$O$4,IF(N139="Scandinavian Oval",Datenquelle_Peg2.1!$O$5,""))))</f>
        <v/>
      </c>
      <c r="CN139" s="312" t="str">
        <f>IF(P139="PZ 70",Datenquelle_Peg2.1!$Q$3,IF(P139="PZ 72",Datenquelle_Peg2.1!$Q$4,IF(P139="PZ 78",Datenquelle_Peg2.1!$Q$5,IF(P139="PZ 85",Datenquelle_Peg2.1!$Q$6,IF(P139="PZ 88",Datenquelle_Peg2.1!$Q$7,IF(P139="PZ 92",Datenquelle_Peg2.1!$Q$8,IF(P139="00",Datenquelle_Peg2.1!$Q$2,IF(P139="SO 105",Datenquelle_Peg2.1!$Q$9,""))))))))</f>
        <v/>
      </c>
      <c r="CO139" s="312" t="str">
        <f>IF(O139="Profilzyl. PZ",Datenquelle_Peg2.1!$S$3,IF(O139="Blind",Datenquelle_Peg2.1!$S$2,IF(O139="Scandinavian Oval",Datenquelle_Peg2.1!$S$4,"")))</f>
        <v/>
      </c>
      <c r="CP139" s="312" t="str">
        <f t="shared" si="37"/>
        <v/>
      </c>
      <c r="CQ139" s="312" t="str">
        <f>IF(AND(Q139="außen",R139="einrastend"),Datenquelle_Peg2.1!$W$3,IF(AND(Q139="außen",R139="verschraubt"),Datenquelle_Peg2.1!$W$2,""))</f>
        <v/>
      </c>
      <c r="CR139" s="312" t="str">
        <f t="shared" si="33"/>
        <v/>
      </c>
      <c r="CS139" s="312" t="str">
        <f t="shared" si="34"/>
        <v/>
      </c>
      <c r="CT139" s="312" t="str">
        <f t="shared" si="35"/>
        <v/>
      </c>
      <c r="CU139" s="312"/>
      <c r="CV139" s="312"/>
      <c r="CW139" s="312"/>
      <c r="CX139" s="312"/>
      <c r="CY139" s="312"/>
      <c r="CZ139" s="312"/>
      <c r="DA139" s="312"/>
      <c r="DB139" s="312"/>
      <c r="DC139" s="312"/>
      <c r="DD139" s="312"/>
      <c r="DE139" s="312"/>
      <c r="DF139" s="312"/>
      <c r="DG139" s="312"/>
      <c r="DH139" s="312"/>
      <c r="DI139" s="312"/>
      <c r="DJ139" s="312"/>
      <c r="DK139" s="312"/>
      <c r="DL139" s="312"/>
      <c r="DM139" s="312"/>
      <c r="DN139" s="312"/>
      <c r="DO139" s="312"/>
      <c r="DP139" s="312"/>
      <c r="DQ139" s="312"/>
      <c r="DR139" s="312"/>
      <c r="DS139" s="312"/>
      <c r="DT139" s="312"/>
      <c r="DU139" s="312"/>
      <c r="DV139" s="312"/>
      <c r="DW139" s="312"/>
      <c r="DX139" s="312"/>
      <c r="DY139" s="312"/>
      <c r="DZ139" s="312"/>
      <c r="EA139" s="312"/>
      <c r="EB139" s="312"/>
      <c r="EC139" s="312"/>
      <c r="ED139" s="312"/>
      <c r="EE139" s="312"/>
      <c r="EF139" s="312"/>
      <c r="EG139" s="312"/>
      <c r="EH139" s="312"/>
      <c r="EI139" s="312"/>
      <c r="EJ139" s="312"/>
      <c r="EK139" s="312"/>
      <c r="EL139" s="312"/>
      <c r="EM139" s="312"/>
      <c r="EN139" s="312"/>
      <c r="EO139" s="312"/>
      <c r="EP139" s="312"/>
      <c r="EQ139" s="312"/>
      <c r="ER139" s="312"/>
      <c r="ES139" s="312"/>
      <c r="ET139" s="312"/>
      <c r="EU139" s="312"/>
      <c r="EV139" s="312"/>
      <c r="EW139" s="312"/>
      <c r="EX139" s="312"/>
      <c r="EY139" s="312"/>
    </row>
    <row r="140" spans="1:155" s="48" customFormat="1" ht="30" customHeight="1" x14ac:dyDescent="0.2">
      <c r="A140" s="159" t="str">
        <f t="shared" si="41"/>
        <v/>
      </c>
      <c r="B140" s="72"/>
      <c r="C140" s="72"/>
      <c r="D140" s="73"/>
      <c r="E140" s="339"/>
      <c r="F140" s="340"/>
      <c r="G140" s="347"/>
      <c r="H140" s="347"/>
      <c r="I140" s="344"/>
      <c r="J140" s="345"/>
      <c r="K140" s="346"/>
      <c r="L140" s="229"/>
      <c r="M140" s="228"/>
      <c r="N140" s="65"/>
      <c r="O140" s="65"/>
      <c r="P140" s="67"/>
      <c r="Q140" s="62"/>
      <c r="R140" s="68"/>
      <c r="S140" s="63"/>
      <c r="T140" s="63"/>
      <c r="U140" s="337"/>
      <c r="V140" s="63"/>
      <c r="W140" s="123"/>
      <c r="X140" s="69"/>
      <c r="Y140" s="81"/>
      <c r="Z140" s="152"/>
      <c r="AA140" s="146"/>
      <c r="AB140" s="153"/>
      <c r="AC140" s="154"/>
      <c r="AD140" s="152"/>
      <c r="AE140" s="152"/>
      <c r="AF140" s="155"/>
      <c r="AG140" s="156"/>
      <c r="AH140" s="155"/>
      <c r="AI140" s="317" t="str">
        <f t="shared" si="28"/>
        <v/>
      </c>
      <c r="AJ140" s="317" t="str">
        <f t="shared" si="29"/>
        <v/>
      </c>
      <c r="AK140" s="328" t="e">
        <f>IF(AR140=".OS",VLOOKUP($AT140,'Pull-Downs_Zyl'!M:N,2,FALSE),VLOOKUP($AT140,'Pull-Downs_Zyl'!K:L,2,FALSE))</f>
        <v>#N/A</v>
      </c>
      <c r="AL140" s="318" t="str">
        <f t="shared" si="36"/>
        <v/>
      </c>
      <c r="AM140" s="158" t="e">
        <f>VLOOKUP($AT140,'Pull-Downs_Zyl'!$K$5:$O$525,3,FALSE)</f>
        <v>#N/A</v>
      </c>
      <c r="AN140" s="151" t="str">
        <f t="shared" ref="AN140:AN203" si="42">IF(E140="E-Zylinder","NC.PG.Z4.","")</f>
        <v/>
      </c>
      <c r="AO140" s="151" t="str">
        <f t="shared" ref="AO140:AO203" si="43">IF(E140="E-Zylinder",CONCATENATE(X140,"."),"")</f>
        <v/>
      </c>
      <c r="AP140" s="151" t="str">
        <f t="shared" ref="AP140:AP203" si="44">IF(E140="E-Zylinder",IF(OR($E$8="Mifare",$E$8="TeachInMifare",$E$8="Mifare OSS"),"MP.",IF(OR($E$8="Legic",$E$8="TeachInLegic",$E$8="Legic OSS"),"LG.","bitte Technologie wählen")),"")</f>
        <v/>
      </c>
      <c r="AQ140" s="151" t="str">
        <f t="shared" ref="AQ140:AQ203" si="45">IF(E140="E-Zylinder",IF(AND($V140="Comfort-Knaufzylinder",$W140="Innenbereich"),"CO",IF(AND($V140="Comfort-Knaufzylinder",$W140="Außenbereich"),"CO.WP",IF(AND($V140="Halbzylinder",$W140="Innenbereich"),"HZ",IF(AND($V140="Halbzylinder",$W140="Außenbereich"),"HZ.MR.WP",IF($V140="Antipanik-Knaufzylinder","AP2.FD.WP","Eingabe vervollständigen"))))),"")</f>
        <v/>
      </c>
      <c r="AR140" s="207" t="str">
        <f t="shared" si="30"/>
        <v/>
      </c>
      <c r="AS140" s="157" t="s">
        <v>95</v>
      </c>
      <c r="AT140" s="158" t="str">
        <f>IF(V140="Zubehör/Ersatzteile",VLOOKUP(W140,'Pull-Downs_Zyl'!$K$518:$O$525,3,FALSE),CONCATENATE(AN140,AO140,AP140,AQ140,AR140))</f>
        <v/>
      </c>
      <c r="AW140" s="70" t="str">
        <f t="shared" ref="AW140:AW203" si="46">CONCATENATE(G140,M140)</f>
        <v/>
      </c>
      <c r="BD140" s="70" t="str">
        <f t="shared" ref="BD140:BD203" si="47">IF(OR(E140="PegaSys Office",E140="PegaSys Office eVayo"),CONCATENATE(L140,M140,F140),"")</f>
        <v/>
      </c>
      <c r="BK140" s="70" t="e">
        <f>IF(AND(#REF!="ja",M140=9,E140="PegaSys Office eVAYO"),CONCATENATE(L140,#REF!,M140,F140),IF(AND(#REF!="ja",M140=9,E140="PegaSys Office"),CONCATENATE(L140,#REF!,M140,F140),""))</f>
        <v>#REF!</v>
      </c>
      <c r="CB140" s="312"/>
      <c r="CC140" s="312"/>
      <c r="CD140" s="312"/>
      <c r="CE140" s="312" t="str">
        <f>IF(E140="PegaSys 2.1",Datenquelle_Peg2.1!$A$2,"")</f>
        <v/>
      </c>
      <c r="CF140" s="312" t="str">
        <f t="shared" si="31"/>
        <v/>
      </c>
      <c r="CG140" s="312" t="str">
        <f t="shared" si="32"/>
        <v/>
      </c>
      <c r="CH140" s="312" t="str">
        <f>IF(OR(S140="Rosetten",S140="Ovalrosetten"),Datenquelle_Peg2.1!$E$2,IF(OR(S140="Langschild",S140="Langschild schmal"),Datenquelle_Peg2.1!$E$3,IF(S140="Kurzschild",Datenquelle_Peg2.1!$E$4,IF(S140="Scandinavian Oval",Datenquelle_Peg2.1!$E$6,""))))</f>
        <v/>
      </c>
      <c r="CI140" s="312" t="str">
        <f>IF(T140=182,Datenquelle_Peg2.1!$G$2,IF(T140=192,Datenquelle_Peg2.1!$G$3,IF(T140=282,Datenquelle_Peg2.1!$G$4,IF(T140=292,Datenquelle_Peg2.1!$G$5,IF(T140=1182,Datenquelle_Peg2.1!$G$6,"")))))</f>
        <v/>
      </c>
      <c r="CJ140" s="312" t="str">
        <f>IF(G140="links",Datenquelle_Peg2.1!$I$2,IF(G140="rechts",Datenquelle_Peg2.1!$I$3,""))</f>
        <v/>
      </c>
      <c r="CK140" s="312" t="str">
        <f>IF(M140=7,Datenquelle_Peg2.1!$K$2,IF(M140=8,Datenquelle_Peg2.1!$K$3,IF(M140=8.5,Datenquelle_Peg2.1!$K$4,IF(M140=9,Datenquelle_Peg2.1!$K$5,IF(M140="F9 (FS)",Datenquelle_Peg2.1!$K$6,IF(M140=10,Datenquelle_Peg2.1!$K$7,""))))))</f>
        <v/>
      </c>
      <c r="CL140" s="312" t="str">
        <f>IF(L140="37-46 mm",Datenquelle_Peg2.1!$M$2,IF(L140="47-56 mm",Datenquelle_Peg2.1!$M$3,IF(L140="57-66 mm",Datenquelle_Peg2.1!$M$4,IF(L140="67-76 mm",Datenquelle_Peg2.1!$M$5,IF(L140="77-86 mm",Datenquelle_Peg2.1!$M$6,IF(L140="87-96 mm",Datenquelle_Peg2.1!$M$7,IF(L140="97-106 mm",Datenquelle_Peg2.1!$M$8,IF(L140="107-116 mm",Datenquelle_Peg2.1!$M$9,IF(L140="117-126 mm",Datenquelle_Peg2.1!$M$10,IF(L140="127-136 mm",Datenquelle_Peg2.1!$M$11,IF(L140="137-146 mm",Datenquelle_Peg2.1!$M$12,IF(L140="147-156 mm",Datenquelle_Peg2.1!$M$13,IF(L140="156-160 mm",Datenquelle_Peg2.1!$M$14,"")))))))))))))</f>
        <v/>
      </c>
      <c r="CM140" s="312" t="str">
        <f>IF(N140="Profilzyl. PZ",Datenquelle_Peg2.1!$O$3,IF(N140="Blind",Datenquelle_Peg2.1!$O$2,IF(N140="Zylinderabdeckung",Datenquelle_Peg2.1!$O$4,IF(N140="Scandinavian Oval",Datenquelle_Peg2.1!$O$5,""))))</f>
        <v/>
      </c>
      <c r="CN140" s="312" t="str">
        <f>IF(P140="PZ 70",Datenquelle_Peg2.1!$Q$3,IF(P140="PZ 72",Datenquelle_Peg2.1!$Q$4,IF(P140="PZ 78",Datenquelle_Peg2.1!$Q$5,IF(P140="PZ 85",Datenquelle_Peg2.1!$Q$6,IF(P140="PZ 88",Datenquelle_Peg2.1!$Q$7,IF(P140="PZ 92",Datenquelle_Peg2.1!$Q$8,IF(P140="00",Datenquelle_Peg2.1!$Q$2,IF(P140="SO 105",Datenquelle_Peg2.1!$Q$9,""))))))))</f>
        <v/>
      </c>
      <c r="CO140" s="312" t="str">
        <f>IF(O140="Profilzyl. PZ",Datenquelle_Peg2.1!$S$3,IF(O140="Blind",Datenquelle_Peg2.1!$S$2,IF(O140="Scandinavian Oval",Datenquelle_Peg2.1!$S$4,"")))</f>
        <v/>
      </c>
      <c r="CP140" s="312" t="str">
        <f t="shared" si="37"/>
        <v/>
      </c>
      <c r="CQ140" s="312" t="str">
        <f>IF(AND(Q140="außen",R140="einrastend"),Datenquelle_Peg2.1!$W$3,IF(AND(Q140="außen",R140="verschraubt"),Datenquelle_Peg2.1!$W$2,""))</f>
        <v/>
      </c>
      <c r="CR140" s="312" t="str">
        <f t="shared" si="33"/>
        <v/>
      </c>
      <c r="CS140" s="312" t="str">
        <f t="shared" si="34"/>
        <v/>
      </c>
      <c r="CT140" s="312" t="str">
        <f t="shared" si="35"/>
        <v/>
      </c>
      <c r="CU140" s="312"/>
      <c r="CV140" s="312"/>
      <c r="CW140" s="312"/>
      <c r="CX140" s="312"/>
      <c r="CY140" s="312"/>
      <c r="CZ140" s="312"/>
      <c r="DA140" s="312"/>
      <c r="DB140" s="312"/>
      <c r="DC140" s="312"/>
      <c r="DD140" s="312"/>
      <c r="DE140" s="312"/>
      <c r="DF140" s="312"/>
      <c r="DG140" s="312"/>
      <c r="DH140" s="312"/>
      <c r="DI140" s="312"/>
      <c r="DJ140" s="312"/>
      <c r="DK140" s="312"/>
      <c r="DL140" s="312"/>
      <c r="DM140" s="312"/>
      <c r="DN140" s="312"/>
      <c r="DO140" s="312"/>
      <c r="DP140" s="312"/>
      <c r="DQ140" s="312"/>
      <c r="DR140" s="312"/>
      <c r="DS140" s="312"/>
      <c r="DT140" s="312"/>
      <c r="DU140" s="312"/>
      <c r="DV140" s="312"/>
      <c r="DW140" s="312"/>
      <c r="DX140" s="312"/>
      <c r="DY140" s="312"/>
      <c r="DZ140" s="312"/>
      <c r="EA140" s="312"/>
      <c r="EB140" s="312"/>
      <c r="EC140" s="312"/>
      <c r="ED140" s="312"/>
      <c r="EE140" s="312"/>
      <c r="EF140" s="312"/>
      <c r="EG140" s="312"/>
      <c r="EH140" s="312"/>
      <c r="EI140" s="312"/>
      <c r="EJ140" s="312"/>
      <c r="EK140" s="312"/>
      <c r="EL140" s="312"/>
      <c r="EM140" s="312"/>
      <c r="EN140" s="312"/>
      <c r="EO140" s="312"/>
      <c r="EP140" s="312"/>
      <c r="EQ140" s="312"/>
      <c r="ER140" s="312"/>
      <c r="ES140" s="312"/>
      <c r="ET140" s="312"/>
      <c r="EU140" s="312"/>
      <c r="EV140" s="312"/>
      <c r="EW140" s="312"/>
      <c r="EX140" s="312"/>
      <c r="EY140" s="312"/>
    </row>
    <row r="141" spans="1:155" s="48" customFormat="1" ht="30" customHeight="1" x14ac:dyDescent="0.2">
      <c r="A141" s="159" t="str">
        <f t="shared" si="41"/>
        <v/>
      </c>
      <c r="B141" s="72"/>
      <c r="C141" s="72"/>
      <c r="D141" s="73"/>
      <c r="E141" s="339"/>
      <c r="F141" s="340"/>
      <c r="G141" s="347"/>
      <c r="H141" s="347"/>
      <c r="I141" s="344"/>
      <c r="J141" s="345"/>
      <c r="K141" s="346"/>
      <c r="L141" s="229"/>
      <c r="M141" s="228"/>
      <c r="N141" s="65"/>
      <c r="O141" s="65"/>
      <c r="P141" s="67"/>
      <c r="Q141" s="62"/>
      <c r="R141" s="68"/>
      <c r="S141" s="63"/>
      <c r="T141" s="63"/>
      <c r="U141" s="337"/>
      <c r="V141" s="63"/>
      <c r="W141" s="123"/>
      <c r="X141" s="69"/>
      <c r="Y141" s="81"/>
      <c r="Z141" s="152"/>
      <c r="AA141" s="146"/>
      <c r="AB141" s="153"/>
      <c r="AC141" s="154"/>
      <c r="AD141" s="152"/>
      <c r="AE141" s="152"/>
      <c r="AF141" s="155"/>
      <c r="AG141" s="156"/>
      <c r="AH141" s="155"/>
      <c r="AI141" s="317" t="str">
        <f t="shared" ref="AI141:AI204" si="48">CT141</f>
        <v/>
      </c>
      <c r="AJ141" s="317" t="str">
        <f t="shared" ref="AJ141:AJ204" si="49">CR141</f>
        <v/>
      </c>
      <c r="AK141" s="328" t="e">
        <f>IF(AR141=".OS",VLOOKUP($AT141,'Pull-Downs_Zyl'!M:N,2,FALSE),VLOOKUP($AT141,'Pull-Downs_Zyl'!K:L,2,FALSE))</f>
        <v>#N/A</v>
      </c>
      <c r="AL141" s="318" t="str">
        <f t="shared" si="36"/>
        <v/>
      </c>
      <c r="AM141" s="158" t="e">
        <f>VLOOKUP($AT141,'Pull-Downs_Zyl'!$K$5:$O$525,3,FALSE)</f>
        <v>#N/A</v>
      </c>
      <c r="AN141" s="151" t="str">
        <f t="shared" si="42"/>
        <v/>
      </c>
      <c r="AO141" s="151" t="str">
        <f t="shared" si="43"/>
        <v/>
      </c>
      <c r="AP141" s="151" t="str">
        <f t="shared" si="44"/>
        <v/>
      </c>
      <c r="AQ141" s="151" t="str">
        <f t="shared" si="45"/>
        <v/>
      </c>
      <c r="AR141" s="207" t="str">
        <f t="shared" ref="AR141:AR204" si="50">IF(AND(E141="E-Zylinder",RIGHT($E$8,3)="OSS"),".OS","")</f>
        <v/>
      </c>
      <c r="AS141" s="157" t="s">
        <v>95</v>
      </c>
      <c r="AT141" s="158" t="str">
        <f>IF(V141="Zubehör/Ersatzteile",VLOOKUP(W141,'Pull-Downs_Zyl'!$K$518:$O$525,3,FALSE),CONCATENATE(AN141,AO141,AP141,AQ141,AR141))</f>
        <v/>
      </c>
      <c r="AW141" s="70" t="str">
        <f t="shared" si="46"/>
        <v/>
      </c>
      <c r="BD141" s="70" t="str">
        <f t="shared" si="47"/>
        <v/>
      </c>
      <c r="BK141" s="70" t="e">
        <f>IF(AND(#REF!="ja",M141=9,E141="PegaSys Office eVAYO"),CONCATENATE(L141,#REF!,M141,F141),IF(AND(#REF!="ja",M141=9,E141="PegaSys Office"),CONCATENATE(L141,#REF!,M141,F141),""))</f>
        <v>#REF!</v>
      </c>
      <c r="CB141" s="312"/>
      <c r="CC141" s="312"/>
      <c r="CD141" s="312"/>
      <c r="CE141" s="312" t="str">
        <f>IF(E141="PegaSys 2.1",Datenquelle_Peg2.1!$A$2,"")</f>
        <v/>
      </c>
      <c r="CF141" s="312" t="str">
        <f t="shared" ref="CF141:CF204" si="51">IF(I141="B 2.1 breit","Br",IF(I141="S 2.1 schmal","Sc",IF(I141="B 2.1 Back to Back","BB",IF(I141="S 2.1 Back to Back","SB",""))))</f>
        <v/>
      </c>
      <c r="CG141" s="312" t="str">
        <f t="shared" ref="CG141:CG204" si="52">IF($E$8="MIFARE","Mi",IF($E$8="LEGIC","Lg",IF($E$8="MIFARE OSS","MO",IF($E$8="LEGIC OSS","LO",""))))</f>
        <v/>
      </c>
      <c r="CH141" s="312" t="str">
        <f>IF(OR(S141="Rosetten",S141="Ovalrosetten"),Datenquelle_Peg2.1!$E$2,IF(OR(S141="Langschild",S141="Langschild schmal"),Datenquelle_Peg2.1!$E$3,IF(S141="Kurzschild",Datenquelle_Peg2.1!$E$4,IF(S141="Scandinavian Oval",Datenquelle_Peg2.1!$E$6,""))))</f>
        <v/>
      </c>
      <c r="CI141" s="312" t="str">
        <f>IF(T141=182,Datenquelle_Peg2.1!$G$2,IF(T141=192,Datenquelle_Peg2.1!$G$3,IF(T141=282,Datenquelle_Peg2.1!$G$4,IF(T141=292,Datenquelle_Peg2.1!$G$5,IF(T141=1182,Datenquelle_Peg2.1!$G$6,"")))))</f>
        <v/>
      </c>
      <c r="CJ141" s="312" t="str">
        <f>IF(G141="links",Datenquelle_Peg2.1!$I$2,IF(G141="rechts",Datenquelle_Peg2.1!$I$3,""))</f>
        <v/>
      </c>
      <c r="CK141" s="312" t="str">
        <f>IF(M141=7,Datenquelle_Peg2.1!$K$2,IF(M141=8,Datenquelle_Peg2.1!$K$3,IF(M141=8.5,Datenquelle_Peg2.1!$K$4,IF(M141=9,Datenquelle_Peg2.1!$K$5,IF(M141="F9 (FS)",Datenquelle_Peg2.1!$K$6,IF(M141=10,Datenquelle_Peg2.1!$K$7,""))))))</f>
        <v/>
      </c>
      <c r="CL141" s="312" t="str">
        <f>IF(L141="37-46 mm",Datenquelle_Peg2.1!$M$2,IF(L141="47-56 mm",Datenquelle_Peg2.1!$M$3,IF(L141="57-66 mm",Datenquelle_Peg2.1!$M$4,IF(L141="67-76 mm",Datenquelle_Peg2.1!$M$5,IF(L141="77-86 mm",Datenquelle_Peg2.1!$M$6,IF(L141="87-96 mm",Datenquelle_Peg2.1!$M$7,IF(L141="97-106 mm",Datenquelle_Peg2.1!$M$8,IF(L141="107-116 mm",Datenquelle_Peg2.1!$M$9,IF(L141="117-126 mm",Datenquelle_Peg2.1!$M$10,IF(L141="127-136 mm",Datenquelle_Peg2.1!$M$11,IF(L141="137-146 mm",Datenquelle_Peg2.1!$M$12,IF(L141="147-156 mm",Datenquelle_Peg2.1!$M$13,IF(L141="156-160 mm",Datenquelle_Peg2.1!$M$14,"")))))))))))))</f>
        <v/>
      </c>
      <c r="CM141" s="312" t="str">
        <f>IF(N141="Profilzyl. PZ",Datenquelle_Peg2.1!$O$3,IF(N141="Blind",Datenquelle_Peg2.1!$O$2,IF(N141="Zylinderabdeckung",Datenquelle_Peg2.1!$O$4,IF(N141="Scandinavian Oval",Datenquelle_Peg2.1!$O$5,""))))</f>
        <v/>
      </c>
      <c r="CN141" s="312" t="str">
        <f>IF(P141="PZ 70",Datenquelle_Peg2.1!$Q$3,IF(P141="PZ 72",Datenquelle_Peg2.1!$Q$4,IF(P141="PZ 78",Datenquelle_Peg2.1!$Q$5,IF(P141="PZ 85",Datenquelle_Peg2.1!$Q$6,IF(P141="PZ 88",Datenquelle_Peg2.1!$Q$7,IF(P141="PZ 92",Datenquelle_Peg2.1!$Q$8,IF(P141="00",Datenquelle_Peg2.1!$Q$2,IF(P141="SO 105",Datenquelle_Peg2.1!$Q$9,""))))))))</f>
        <v/>
      </c>
      <c r="CO141" s="312" t="str">
        <f>IF(O141="Profilzyl. PZ",Datenquelle_Peg2.1!$S$3,IF(O141="Blind",Datenquelle_Peg2.1!$S$2,IF(O141="Scandinavian Oval",Datenquelle_Peg2.1!$S$4,"")))</f>
        <v/>
      </c>
      <c r="CP141" s="312" t="str">
        <f t="shared" si="37"/>
        <v/>
      </c>
      <c r="CQ141" s="312" t="str">
        <f>IF(AND(Q141="außen",R141="einrastend"),Datenquelle_Peg2.1!$W$3,IF(AND(Q141="außen",R141="verschraubt"),Datenquelle_Peg2.1!$W$2,""))</f>
        <v/>
      </c>
      <c r="CR141" s="312" t="str">
        <f t="shared" ref="CR141:CR204" si="53">IF(CE141="NC.PG.ET",CONCATENATE(CE141,".",CF141,CG141,".",CH141,".",CI141,".",CJ141,".",CK141,".",CL141,".",CM141,".",CN141,".",CO141,".",CP141,CQ141,),"")</f>
        <v/>
      </c>
      <c r="CS141" s="312" t="str">
        <f t="shared" ref="CS141:CS204" si="54">MID(CR141,10,4)</f>
        <v/>
      </c>
      <c r="CT141" s="312" t="str">
        <f t="shared" ref="CT141:CT204" si="55">IF(OR(CS141="BrMi",CS141="ScMi"),"3050001000",IF(OR(CS141="BrMO",CS141="ScMO"),"3050001002",IF(OR(CS141="BrLg",CS141="ScLg"),"3050002001",IF(OR(CS141="BrLO",CS141="ScLO"),"3050002020",IF(CS141="BBMi","3050001300",IF(CS141="BBMO","3050001310",IF(CS141="BBLg","3050001510",IF(CS141="BBLO","3050001520",IF(CS141="SBMi","3050001200",IF(CS141="SBMO","3050001210",IF(CS141="SBLg","3050001410",IF(CS141="SBLO","3050001420",""))))))))))))</f>
        <v/>
      </c>
      <c r="CU141" s="312"/>
      <c r="CV141" s="312"/>
      <c r="CW141" s="312"/>
      <c r="CX141" s="312"/>
      <c r="CY141" s="312"/>
      <c r="CZ141" s="312"/>
      <c r="DA141" s="312"/>
      <c r="DB141" s="312"/>
      <c r="DC141" s="312"/>
      <c r="DD141" s="312"/>
      <c r="DE141" s="312"/>
      <c r="DF141" s="312"/>
      <c r="DG141" s="312"/>
      <c r="DH141" s="312"/>
      <c r="DI141" s="312"/>
      <c r="DJ141" s="312"/>
      <c r="DK141" s="312"/>
      <c r="DL141" s="312"/>
      <c r="DM141" s="312"/>
      <c r="DN141" s="312"/>
      <c r="DO141" s="312"/>
      <c r="DP141" s="312"/>
      <c r="DQ141" s="312"/>
      <c r="DR141" s="312"/>
      <c r="DS141" s="312"/>
      <c r="DT141" s="312"/>
      <c r="DU141" s="312"/>
      <c r="DV141" s="312"/>
      <c r="DW141" s="312"/>
      <c r="DX141" s="312"/>
      <c r="DY141" s="312"/>
      <c r="DZ141" s="312"/>
      <c r="EA141" s="312"/>
      <c r="EB141" s="312"/>
      <c r="EC141" s="312"/>
      <c r="ED141" s="312"/>
      <c r="EE141" s="312"/>
      <c r="EF141" s="312"/>
      <c r="EG141" s="312"/>
      <c r="EH141" s="312"/>
      <c r="EI141" s="312"/>
      <c r="EJ141" s="312"/>
      <c r="EK141" s="312"/>
      <c r="EL141" s="312"/>
      <c r="EM141" s="312"/>
      <c r="EN141" s="312"/>
      <c r="EO141" s="312"/>
      <c r="EP141" s="312"/>
      <c r="EQ141" s="312"/>
      <c r="ER141" s="312"/>
      <c r="ES141" s="312"/>
      <c r="ET141" s="312"/>
      <c r="EU141" s="312"/>
      <c r="EV141" s="312"/>
      <c r="EW141" s="312"/>
      <c r="EX141" s="312"/>
      <c r="EY141" s="312"/>
    </row>
    <row r="142" spans="1:155" s="48" customFormat="1" ht="30" customHeight="1" x14ac:dyDescent="0.2">
      <c r="A142" s="159" t="str">
        <f t="shared" si="41"/>
        <v/>
      </c>
      <c r="B142" s="72"/>
      <c r="C142" s="72"/>
      <c r="D142" s="73"/>
      <c r="E142" s="339"/>
      <c r="F142" s="340"/>
      <c r="G142" s="347"/>
      <c r="H142" s="347"/>
      <c r="I142" s="344"/>
      <c r="J142" s="345"/>
      <c r="K142" s="346"/>
      <c r="L142" s="229"/>
      <c r="M142" s="228"/>
      <c r="N142" s="65"/>
      <c r="O142" s="65"/>
      <c r="P142" s="67"/>
      <c r="Q142" s="62"/>
      <c r="R142" s="68"/>
      <c r="S142" s="63"/>
      <c r="T142" s="63"/>
      <c r="U142" s="337"/>
      <c r="V142" s="63"/>
      <c r="W142" s="123"/>
      <c r="X142" s="69"/>
      <c r="Y142" s="81"/>
      <c r="Z142" s="152"/>
      <c r="AA142" s="146"/>
      <c r="AB142" s="153"/>
      <c r="AC142" s="154"/>
      <c r="AD142" s="152"/>
      <c r="AE142" s="152"/>
      <c r="AF142" s="155"/>
      <c r="AG142" s="156"/>
      <c r="AH142" s="155"/>
      <c r="AI142" s="317" t="str">
        <f t="shared" si="48"/>
        <v/>
      </c>
      <c r="AJ142" s="317" t="str">
        <f t="shared" si="49"/>
        <v/>
      </c>
      <c r="AK142" s="328" t="e">
        <f>IF(AR142=".OS",VLOOKUP($AT142,'Pull-Downs_Zyl'!M:N,2,FALSE),VLOOKUP($AT142,'Pull-Downs_Zyl'!K:L,2,FALSE))</f>
        <v>#N/A</v>
      </c>
      <c r="AL142" s="318" t="str">
        <f t="shared" ref="AL142:AL205" si="56">AT142</f>
        <v/>
      </c>
      <c r="AM142" s="158" t="e">
        <f>VLOOKUP($AT142,'Pull-Downs_Zyl'!$K$5:$O$525,3,FALSE)</f>
        <v>#N/A</v>
      </c>
      <c r="AN142" s="151" t="str">
        <f t="shared" si="42"/>
        <v/>
      </c>
      <c r="AO142" s="151" t="str">
        <f t="shared" si="43"/>
        <v/>
      </c>
      <c r="AP142" s="151" t="str">
        <f t="shared" si="44"/>
        <v/>
      </c>
      <c r="AQ142" s="151" t="str">
        <f t="shared" si="45"/>
        <v/>
      </c>
      <c r="AR142" s="207" t="str">
        <f t="shared" si="50"/>
        <v/>
      </c>
      <c r="AS142" s="157" t="s">
        <v>95</v>
      </c>
      <c r="AT142" s="158" t="str">
        <f>IF(V142="Zubehör/Ersatzteile",VLOOKUP(W142,'Pull-Downs_Zyl'!$K$518:$O$525,3,FALSE),CONCATENATE(AN142,AO142,AP142,AQ142,AR142))</f>
        <v/>
      </c>
      <c r="AW142" s="70" t="str">
        <f t="shared" si="46"/>
        <v/>
      </c>
      <c r="BD142" s="70" t="str">
        <f t="shared" si="47"/>
        <v/>
      </c>
      <c r="BK142" s="70" t="e">
        <f>IF(AND(#REF!="ja",M142=9,E142="PegaSys Office eVAYO"),CONCATENATE(L142,#REF!,M142,F142),IF(AND(#REF!="ja",M142=9,E142="PegaSys Office"),CONCATENATE(L142,#REF!,M142,F142),""))</f>
        <v>#REF!</v>
      </c>
      <c r="CB142" s="312"/>
      <c r="CC142" s="312"/>
      <c r="CD142" s="312"/>
      <c r="CE142" s="312" t="str">
        <f>IF(E142="PegaSys 2.1",Datenquelle_Peg2.1!$A$2,"")</f>
        <v/>
      </c>
      <c r="CF142" s="312" t="str">
        <f t="shared" si="51"/>
        <v/>
      </c>
      <c r="CG142" s="312" t="str">
        <f t="shared" si="52"/>
        <v/>
      </c>
      <c r="CH142" s="312" t="str">
        <f>IF(OR(S142="Rosetten",S142="Ovalrosetten"),Datenquelle_Peg2.1!$E$2,IF(OR(S142="Langschild",S142="Langschild schmal"),Datenquelle_Peg2.1!$E$3,IF(S142="Kurzschild",Datenquelle_Peg2.1!$E$4,IF(S142="Scandinavian Oval",Datenquelle_Peg2.1!$E$6,""))))</f>
        <v/>
      </c>
      <c r="CI142" s="312" t="str">
        <f>IF(T142=182,Datenquelle_Peg2.1!$G$2,IF(T142=192,Datenquelle_Peg2.1!$G$3,IF(T142=282,Datenquelle_Peg2.1!$G$4,IF(T142=292,Datenquelle_Peg2.1!$G$5,IF(T142=1182,Datenquelle_Peg2.1!$G$6,"")))))</f>
        <v/>
      </c>
      <c r="CJ142" s="312" t="str">
        <f>IF(G142="links",Datenquelle_Peg2.1!$I$2,IF(G142="rechts",Datenquelle_Peg2.1!$I$3,""))</f>
        <v/>
      </c>
      <c r="CK142" s="312" t="str">
        <f>IF(M142=7,Datenquelle_Peg2.1!$K$2,IF(M142=8,Datenquelle_Peg2.1!$K$3,IF(M142=8.5,Datenquelle_Peg2.1!$K$4,IF(M142=9,Datenquelle_Peg2.1!$K$5,IF(M142="F9 (FS)",Datenquelle_Peg2.1!$K$6,IF(M142=10,Datenquelle_Peg2.1!$K$7,""))))))</f>
        <v/>
      </c>
      <c r="CL142" s="312" t="str">
        <f>IF(L142="37-46 mm",Datenquelle_Peg2.1!$M$2,IF(L142="47-56 mm",Datenquelle_Peg2.1!$M$3,IF(L142="57-66 mm",Datenquelle_Peg2.1!$M$4,IF(L142="67-76 mm",Datenquelle_Peg2.1!$M$5,IF(L142="77-86 mm",Datenquelle_Peg2.1!$M$6,IF(L142="87-96 mm",Datenquelle_Peg2.1!$M$7,IF(L142="97-106 mm",Datenquelle_Peg2.1!$M$8,IF(L142="107-116 mm",Datenquelle_Peg2.1!$M$9,IF(L142="117-126 mm",Datenquelle_Peg2.1!$M$10,IF(L142="127-136 mm",Datenquelle_Peg2.1!$M$11,IF(L142="137-146 mm",Datenquelle_Peg2.1!$M$12,IF(L142="147-156 mm",Datenquelle_Peg2.1!$M$13,IF(L142="156-160 mm",Datenquelle_Peg2.1!$M$14,"")))))))))))))</f>
        <v/>
      </c>
      <c r="CM142" s="312" t="str">
        <f>IF(N142="Profilzyl. PZ",Datenquelle_Peg2.1!$O$3,IF(N142="Blind",Datenquelle_Peg2.1!$O$2,IF(N142="Zylinderabdeckung",Datenquelle_Peg2.1!$O$4,IF(N142="Scandinavian Oval",Datenquelle_Peg2.1!$O$5,""))))</f>
        <v/>
      </c>
      <c r="CN142" s="312" t="str">
        <f>IF(P142="PZ 70",Datenquelle_Peg2.1!$Q$3,IF(P142="PZ 72",Datenquelle_Peg2.1!$Q$4,IF(P142="PZ 78",Datenquelle_Peg2.1!$Q$5,IF(P142="PZ 85",Datenquelle_Peg2.1!$Q$6,IF(P142="PZ 88",Datenquelle_Peg2.1!$Q$7,IF(P142="PZ 92",Datenquelle_Peg2.1!$Q$8,IF(P142="00",Datenquelle_Peg2.1!$Q$2,IF(P142="SO 105",Datenquelle_Peg2.1!$Q$9,""))))))))</f>
        <v/>
      </c>
      <c r="CO142" s="312" t="str">
        <f>IF(O142="Profilzyl. PZ",Datenquelle_Peg2.1!$S$3,IF(O142="Blind",Datenquelle_Peg2.1!$S$2,IF(O142="Scandinavian Oval",Datenquelle_Peg2.1!$S$4,"")))</f>
        <v/>
      </c>
      <c r="CP142" s="312" t="str">
        <f t="shared" ref="CP142:CP205" si="57">IF(E142="PegaSys 2.1","E",IF(U142="Gold","G",""))</f>
        <v/>
      </c>
      <c r="CQ142" s="312" t="str">
        <f>IF(AND(Q142="außen",R142="einrastend"),Datenquelle_Peg2.1!$W$3,IF(AND(Q142="außen",R142="verschraubt"),Datenquelle_Peg2.1!$W$2,""))</f>
        <v/>
      </c>
      <c r="CR142" s="312" t="str">
        <f t="shared" si="53"/>
        <v/>
      </c>
      <c r="CS142" s="312" t="str">
        <f t="shared" si="54"/>
        <v/>
      </c>
      <c r="CT142" s="312" t="str">
        <f t="shared" si="55"/>
        <v/>
      </c>
      <c r="CU142" s="312"/>
      <c r="CV142" s="312"/>
      <c r="CW142" s="312"/>
      <c r="CX142" s="312"/>
      <c r="CY142" s="312"/>
      <c r="CZ142" s="312"/>
      <c r="DA142" s="312"/>
      <c r="DB142" s="312"/>
      <c r="DC142" s="312"/>
      <c r="DD142" s="312"/>
      <c r="DE142" s="312"/>
      <c r="DF142" s="312"/>
      <c r="DG142" s="312"/>
      <c r="DH142" s="312"/>
      <c r="DI142" s="312"/>
      <c r="DJ142" s="312"/>
      <c r="DK142" s="312"/>
      <c r="DL142" s="312"/>
      <c r="DM142" s="312"/>
      <c r="DN142" s="312"/>
      <c r="DO142" s="312"/>
      <c r="DP142" s="312"/>
      <c r="DQ142" s="312"/>
      <c r="DR142" s="312"/>
      <c r="DS142" s="312"/>
      <c r="DT142" s="312"/>
      <c r="DU142" s="312"/>
      <c r="DV142" s="312"/>
      <c r="DW142" s="312"/>
      <c r="DX142" s="312"/>
      <c r="DY142" s="312"/>
      <c r="DZ142" s="312"/>
      <c r="EA142" s="312"/>
      <c r="EB142" s="312"/>
      <c r="EC142" s="312"/>
      <c r="ED142" s="312"/>
      <c r="EE142" s="312"/>
      <c r="EF142" s="312"/>
      <c r="EG142" s="312"/>
      <c r="EH142" s="312"/>
      <c r="EI142" s="312"/>
      <c r="EJ142" s="312"/>
      <c r="EK142" s="312"/>
      <c r="EL142" s="312"/>
      <c r="EM142" s="312"/>
      <c r="EN142" s="312"/>
      <c r="EO142" s="312"/>
      <c r="EP142" s="312"/>
      <c r="EQ142" s="312"/>
      <c r="ER142" s="312"/>
      <c r="ES142" s="312"/>
      <c r="ET142" s="312"/>
      <c r="EU142" s="312"/>
      <c r="EV142" s="312"/>
      <c r="EW142" s="312"/>
      <c r="EX142" s="312"/>
      <c r="EY142" s="312"/>
    </row>
    <row r="143" spans="1:155" s="48" customFormat="1" ht="30" customHeight="1" x14ac:dyDescent="0.2">
      <c r="A143" s="159" t="str">
        <f t="shared" si="41"/>
        <v/>
      </c>
      <c r="B143" s="72"/>
      <c r="C143" s="72"/>
      <c r="D143" s="73"/>
      <c r="E143" s="339"/>
      <c r="F143" s="340"/>
      <c r="G143" s="347"/>
      <c r="H143" s="347"/>
      <c r="I143" s="344"/>
      <c r="J143" s="345"/>
      <c r="K143" s="346"/>
      <c r="L143" s="229"/>
      <c r="M143" s="228"/>
      <c r="N143" s="65"/>
      <c r="O143" s="65"/>
      <c r="P143" s="67"/>
      <c r="Q143" s="62"/>
      <c r="R143" s="68"/>
      <c r="S143" s="63"/>
      <c r="T143" s="63"/>
      <c r="U143" s="337"/>
      <c r="V143" s="63"/>
      <c r="W143" s="123"/>
      <c r="X143" s="69"/>
      <c r="Y143" s="81"/>
      <c r="Z143" s="152"/>
      <c r="AA143" s="146"/>
      <c r="AB143" s="153"/>
      <c r="AC143" s="154"/>
      <c r="AD143" s="152"/>
      <c r="AE143" s="152"/>
      <c r="AF143" s="155"/>
      <c r="AG143" s="156"/>
      <c r="AH143" s="155"/>
      <c r="AI143" s="317" t="str">
        <f t="shared" si="48"/>
        <v/>
      </c>
      <c r="AJ143" s="317" t="str">
        <f t="shared" si="49"/>
        <v/>
      </c>
      <c r="AK143" s="328" t="e">
        <f>IF(AR143=".OS",VLOOKUP($AT143,'Pull-Downs_Zyl'!M:N,2,FALSE),VLOOKUP($AT143,'Pull-Downs_Zyl'!K:L,2,FALSE))</f>
        <v>#N/A</v>
      </c>
      <c r="AL143" s="318" t="str">
        <f t="shared" si="56"/>
        <v/>
      </c>
      <c r="AM143" s="158" t="e">
        <f>VLOOKUP($AT143,'Pull-Downs_Zyl'!$K$5:$O$525,3,FALSE)</f>
        <v>#N/A</v>
      </c>
      <c r="AN143" s="151" t="str">
        <f t="shared" si="42"/>
        <v/>
      </c>
      <c r="AO143" s="151" t="str">
        <f t="shared" si="43"/>
        <v/>
      </c>
      <c r="AP143" s="151" t="str">
        <f t="shared" si="44"/>
        <v/>
      </c>
      <c r="AQ143" s="151" t="str">
        <f t="shared" si="45"/>
        <v/>
      </c>
      <c r="AR143" s="207" t="str">
        <f t="shared" si="50"/>
        <v/>
      </c>
      <c r="AS143" s="157" t="s">
        <v>95</v>
      </c>
      <c r="AT143" s="158" t="str">
        <f>IF(V143="Zubehör/Ersatzteile",VLOOKUP(W143,'Pull-Downs_Zyl'!$K$518:$O$525,3,FALSE),CONCATENATE(AN143,AO143,AP143,AQ143,AR143))</f>
        <v/>
      </c>
      <c r="AW143" s="70" t="str">
        <f t="shared" si="46"/>
        <v/>
      </c>
      <c r="BD143" s="70" t="str">
        <f t="shared" si="47"/>
        <v/>
      </c>
      <c r="BK143" s="70" t="e">
        <f>IF(AND(#REF!="ja",M143=9,E143="PegaSys Office eVAYO"),CONCATENATE(L143,#REF!,M143,F143),IF(AND(#REF!="ja",M143=9,E143="PegaSys Office"),CONCATENATE(L143,#REF!,M143,F143),""))</f>
        <v>#REF!</v>
      </c>
      <c r="CB143" s="312"/>
      <c r="CC143" s="312"/>
      <c r="CD143" s="312"/>
      <c r="CE143" s="312" t="str">
        <f>IF(E143="PegaSys 2.1",Datenquelle_Peg2.1!$A$2,"")</f>
        <v/>
      </c>
      <c r="CF143" s="312" t="str">
        <f t="shared" si="51"/>
        <v/>
      </c>
      <c r="CG143" s="312" t="str">
        <f t="shared" si="52"/>
        <v/>
      </c>
      <c r="CH143" s="312" t="str">
        <f>IF(OR(S143="Rosetten",S143="Ovalrosetten"),Datenquelle_Peg2.1!$E$2,IF(OR(S143="Langschild",S143="Langschild schmal"),Datenquelle_Peg2.1!$E$3,IF(S143="Kurzschild",Datenquelle_Peg2.1!$E$4,IF(S143="Scandinavian Oval",Datenquelle_Peg2.1!$E$6,""))))</f>
        <v/>
      </c>
      <c r="CI143" s="312" t="str">
        <f>IF(T143=182,Datenquelle_Peg2.1!$G$2,IF(T143=192,Datenquelle_Peg2.1!$G$3,IF(T143=282,Datenquelle_Peg2.1!$G$4,IF(T143=292,Datenquelle_Peg2.1!$G$5,IF(T143=1182,Datenquelle_Peg2.1!$G$6,"")))))</f>
        <v/>
      </c>
      <c r="CJ143" s="312" t="str">
        <f>IF(G143="links",Datenquelle_Peg2.1!$I$2,IF(G143="rechts",Datenquelle_Peg2.1!$I$3,""))</f>
        <v/>
      </c>
      <c r="CK143" s="312" t="str">
        <f>IF(M143=7,Datenquelle_Peg2.1!$K$2,IF(M143=8,Datenquelle_Peg2.1!$K$3,IF(M143=8.5,Datenquelle_Peg2.1!$K$4,IF(M143=9,Datenquelle_Peg2.1!$K$5,IF(M143="F9 (FS)",Datenquelle_Peg2.1!$K$6,IF(M143=10,Datenquelle_Peg2.1!$K$7,""))))))</f>
        <v/>
      </c>
      <c r="CL143" s="312" t="str">
        <f>IF(L143="37-46 mm",Datenquelle_Peg2.1!$M$2,IF(L143="47-56 mm",Datenquelle_Peg2.1!$M$3,IF(L143="57-66 mm",Datenquelle_Peg2.1!$M$4,IF(L143="67-76 mm",Datenquelle_Peg2.1!$M$5,IF(L143="77-86 mm",Datenquelle_Peg2.1!$M$6,IF(L143="87-96 mm",Datenquelle_Peg2.1!$M$7,IF(L143="97-106 mm",Datenquelle_Peg2.1!$M$8,IF(L143="107-116 mm",Datenquelle_Peg2.1!$M$9,IF(L143="117-126 mm",Datenquelle_Peg2.1!$M$10,IF(L143="127-136 mm",Datenquelle_Peg2.1!$M$11,IF(L143="137-146 mm",Datenquelle_Peg2.1!$M$12,IF(L143="147-156 mm",Datenquelle_Peg2.1!$M$13,IF(L143="156-160 mm",Datenquelle_Peg2.1!$M$14,"")))))))))))))</f>
        <v/>
      </c>
      <c r="CM143" s="312" t="str">
        <f>IF(N143="Profilzyl. PZ",Datenquelle_Peg2.1!$O$3,IF(N143="Blind",Datenquelle_Peg2.1!$O$2,IF(N143="Zylinderabdeckung",Datenquelle_Peg2.1!$O$4,IF(N143="Scandinavian Oval",Datenquelle_Peg2.1!$O$5,""))))</f>
        <v/>
      </c>
      <c r="CN143" s="312" t="str">
        <f>IF(P143="PZ 70",Datenquelle_Peg2.1!$Q$3,IF(P143="PZ 72",Datenquelle_Peg2.1!$Q$4,IF(P143="PZ 78",Datenquelle_Peg2.1!$Q$5,IF(P143="PZ 85",Datenquelle_Peg2.1!$Q$6,IF(P143="PZ 88",Datenquelle_Peg2.1!$Q$7,IF(P143="PZ 92",Datenquelle_Peg2.1!$Q$8,IF(P143="00",Datenquelle_Peg2.1!$Q$2,IF(P143="SO 105",Datenquelle_Peg2.1!$Q$9,""))))))))</f>
        <v/>
      </c>
      <c r="CO143" s="312" t="str">
        <f>IF(O143="Profilzyl. PZ",Datenquelle_Peg2.1!$S$3,IF(O143="Blind",Datenquelle_Peg2.1!$S$2,IF(O143="Scandinavian Oval",Datenquelle_Peg2.1!$S$4,"")))</f>
        <v/>
      </c>
      <c r="CP143" s="312" t="str">
        <f t="shared" si="57"/>
        <v/>
      </c>
      <c r="CQ143" s="312" t="str">
        <f>IF(AND(Q143="außen",R143="einrastend"),Datenquelle_Peg2.1!$W$3,IF(AND(Q143="außen",R143="verschraubt"),Datenquelle_Peg2.1!$W$2,""))</f>
        <v/>
      </c>
      <c r="CR143" s="312" t="str">
        <f t="shared" si="53"/>
        <v/>
      </c>
      <c r="CS143" s="312" t="str">
        <f t="shared" si="54"/>
        <v/>
      </c>
      <c r="CT143" s="312" t="str">
        <f t="shared" si="55"/>
        <v/>
      </c>
      <c r="CU143" s="312"/>
      <c r="CV143" s="312"/>
      <c r="CW143" s="312"/>
      <c r="CX143" s="312"/>
      <c r="CY143" s="312"/>
      <c r="CZ143" s="312"/>
      <c r="DA143" s="312"/>
      <c r="DB143" s="312"/>
      <c r="DC143" s="312"/>
      <c r="DD143" s="312"/>
      <c r="DE143" s="312"/>
      <c r="DF143" s="312"/>
      <c r="DG143" s="312"/>
      <c r="DH143" s="312"/>
      <c r="DI143" s="312"/>
      <c r="DJ143" s="312"/>
      <c r="DK143" s="312"/>
      <c r="DL143" s="312"/>
      <c r="DM143" s="312"/>
      <c r="DN143" s="312"/>
      <c r="DO143" s="312"/>
      <c r="DP143" s="312"/>
      <c r="DQ143" s="312"/>
      <c r="DR143" s="312"/>
      <c r="DS143" s="312"/>
      <c r="DT143" s="312"/>
      <c r="DU143" s="312"/>
      <c r="DV143" s="312"/>
      <c r="DW143" s="312"/>
      <c r="DX143" s="312"/>
      <c r="DY143" s="312"/>
      <c r="DZ143" s="312"/>
      <c r="EA143" s="312"/>
      <c r="EB143" s="312"/>
      <c r="EC143" s="312"/>
      <c r="ED143" s="312"/>
      <c r="EE143" s="312"/>
      <c r="EF143" s="312"/>
      <c r="EG143" s="312"/>
      <c r="EH143" s="312"/>
      <c r="EI143" s="312"/>
      <c r="EJ143" s="312"/>
      <c r="EK143" s="312"/>
      <c r="EL143" s="312"/>
      <c r="EM143" s="312"/>
      <c r="EN143" s="312"/>
      <c r="EO143" s="312"/>
      <c r="EP143" s="312"/>
      <c r="EQ143" s="312"/>
      <c r="ER143" s="312"/>
      <c r="ES143" s="312"/>
      <c r="ET143" s="312"/>
      <c r="EU143" s="312"/>
      <c r="EV143" s="312"/>
      <c r="EW143" s="312"/>
      <c r="EX143" s="312"/>
      <c r="EY143" s="312"/>
    </row>
    <row r="144" spans="1:155" s="48" customFormat="1" ht="30" customHeight="1" x14ac:dyDescent="0.2">
      <c r="A144" s="159" t="str">
        <f t="shared" si="41"/>
        <v/>
      </c>
      <c r="B144" s="72"/>
      <c r="C144" s="72"/>
      <c r="D144" s="73"/>
      <c r="E144" s="339"/>
      <c r="F144" s="340"/>
      <c r="G144" s="347"/>
      <c r="H144" s="347"/>
      <c r="I144" s="344"/>
      <c r="J144" s="345"/>
      <c r="K144" s="346"/>
      <c r="L144" s="229"/>
      <c r="M144" s="228"/>
      <c r="N144" s="65"/>
      <c r="O144" s="65"/>
      <c r="P144" s="67"/>
      <c r="Q144" s="62"/>
      <c r="R144" s="68"/>
      <c r="S144" s="63"/>
      <c r="T144" s="63"/>
      <c r="U144" s="337"/>
      <c r="V144" s="63"/>
      <c r="W144" s="123"/>
      <c r="X144" s="69"/>
      <c r="Y144" s="81"/>
      <c r="Z144" s="152"/>
      <c r="AA144" s="146"/>
      <c r="AB144" s="153"/>
      <c r="AC144" s="154"/>
      <c r="AD144" s="152"/>
      <c r="AE144" s="152"/>
      <c r="AF144" s="155"/>
      <c r="AG144" s="156"/>
      <c r="AH144" s="155"/>
      <c r="AI144" s="317" t="str">
        <f t="shared" si="48"/>
        <v/>
      </c>
      <c r="AJ144" s="317" t="str">
        <f t="shared" si="49"/>
        <v/>
      </c>
      <c r="AK144" s="328" t="e">
        <f>IF(AR144=".OS",VLOOKUP($AT144,'Pull-Downs_Zyl'!M:N,2,FALSE),VLOOKUP($AT144,'Pull-Downs_Zyl'!K:L,2,FALSE))</f>
        <v>#N/A</v>
      </c>
      <c r="AL144" s="318" t="str">
        <f t="shared" si="56"/>
        <v/>
      </c>
      <c r="AM144" s="158" t="e">
        <f>VLOOKUP($AT144,'Pull-Downs_Zyl'!$K$5:$O$525,3,FALSE)</f>
        <v>#N/A</v>
      </c>
      <c r="AN144" s="151" t="str">
        <f t="shared" si="42"/>
        <v/>
      </c>
      <c r="AO144" s="151" t="str">
        <f t="shared" si="43"/>
        <v/>
      </c>
      <c r="AP144" s="151" t="str">
        <f t="shared" si="44"/>
        <v/>
      </c>
      <c r="AQ144" s="151" t="str">
        <f t="shared" si="45"/>
        <v/>
      </c>
      <c r="AR144" s="207" t="str">
        <f t="shared" si="50"/>
        <v/>
      </c>
      <c r="AS144" s="157" t="s">
        <v>95</v>
      </c>
      <c r="AT144" s="158" t="str">
        <f>IF(V144="Zubehör/Ersatzteile",VLOOKUP(W144,'Pull-Downs_Zyl'!$K$518:$O$525,3,FALSE),CONCATENATE(AN144,AO144,AP144,AQ144,AR144))</f>
        <v/>
      </c>
      <c r="AW144" s="70" t="str">
        <f t="shared" si="46"/>
        <v/>
      </c>
      <c r="BD144" s="70" t="str">
        <f t="shared" si="47"/>
        <v/>
      </c>
      <c r="BK144" s="70" t="e">
        <f>IF(AND(#REF!="ja",M144=9,E144="PegaSys Office eVAYO"),CONCATENATE(L144,#REF!,M144,F144),IF(AND(#REF!="ja",M144=9,E144="PegaSys Office"),CONCATENATE(L144,#REF!,M144,F144),""))</f>
        <v>#REF!</v>
      </c>
      <c r="CB144" s="312"/>
      <c r="CC144" s="312"/>
      <c r="CD144" s="312"/>
      <c r="CE144" s="312" t="str">
        <f>IF(E144="PegaSys 2.1",Datenquelle_Peg2.1!$A$2,"")</f>
        <v/>
      </c>
      <c r="CF144" s="312" t="str">
        <f t="shared" si="51"/>
        <v/>
      </c>
      <c r="CG144" s="312" t="str">
        <f t="shared" si="52"/>
        <v/>
      </c>
      <c r="CH144" s="312" t="str">
        <f>IF(OR(S144="Rosetten",S144="Ovalrosetten"),Datenquelle_Peg2.1!$E$2,IF(OR(S144="Langschild",S144="Langschild schmal"),Datenquelle_Peg2.1!$E$3,IF(S144="Kurzschild",Datenquelle_Peg2.1!$E$4,IF(S144="Scandinavian Oval",Datenquelle_Peg2.1!$E$6,""))))</f>
        <v/>
      </c>
      <c r="CI144" s="312" t="str">
        <f>IF(T144=182,Datenquelle_Peg2.1!$G$2,IF(T144=192,Datenquelle_Peg2.1!$G$3,IF(T144=282,Datenquelle_Peg2.1!$G$4,IF(T144=292,Datenquelle_Peg2.1!$G$5,IF(T144=1182,Datenquelle_Peg2.1!$G$6,"")))))</f>
        <v/>
      </c>
      <c r="CJ144" s="312" t="str">
        <f>IF(G144="links",Datenquelle_Peg2.1!$I$2,IF(G144="rechts",Datenquelle_Peg2.1!$I$3,""))</f>
        <v/>
      </c>
      <c r="CK144" s="312" t="str">
        <f>IF(M144=7,Datenquelle_Peg2.1!$K$2,IF(M144=8,Datenquelle_Peg2.1!$K$3,IF(M144=8.5,Datenquelle_Peg2.1!$K$4,IF(M144=9,Datenquelle_Peg2.1!$K$5,IF(M144="F9 (FS)",Datenquelle_Peg2.1!$K$6,IF(M144=10,Datenquelle_Peg2.1!$K$7,""))))))</f>
        <v/>
      </c>
      <c r="CL144" s="312" t="str">
        <f>IF(L144="37-46 mm",Datenquelle_Peg2.1!$M$2,IF(L144="47-56 mm",Datenquelle_Peg2.1!$M$3,IF(L144="57-66 mm",Datenquelle_Peg2.1!$M$4,IF(L144="67-76 mm",Datenquelle_Peg2.1!$M$5,IF(L144="77-86 mm",Datenquelle_Peg2.1!$M$6,IF(L144="87-96 mm",Datenquelle_Peg2.1!$M$7,IF(L144="97-106 mm",Datenquelle_Peg2.1!$M$8,IF(L144="107-116 mm",Datenquelle_Peg2.1!$M$9,IF(L144="117-126 mm",Datenquelle_Peg2.1!$M$10,IF(L144="127-136 mm",Datenquelle_Peg2.1!$M$11,IF(L144="137-146 mm",Datenquelle_Peg2.1!$M$12,IF(L144="147-156 mm",Datenquelle_Peg2.1!$M$13,IF(L144="156-160 mm",Datenquelle_Peg2.1!$M$14,"")))))))))))))</f>
        <v/>
      </c>
      <c r="CM144" s="312" t="str">
        <f>IF(N144="Profilzyl. PZ",Datenquelle_Peg2.1!$O$3,IF(N144="Blind",Datenquelle_Peg2.1!$O$2,IF(N144="Zylinderabdeckung",Datenquelle_Peg2.1!$O$4,IF(N144="Scandinavian Oval",Datenquelle_Peg2.1!$O$5,""))))</f>
        <v/>
      </c>
      <c r="CN144" s="312" t="str">
        <f>IF(P144="PZ 70",Datenquelle_Peg2.1!$Q$3,IF(P144="PZ 72",Datenquelle_Peg2.1!$Q$4,IF(P144="PZ 78",Datenquelle_Peg2.1!$Q$5,IF(P144="PZ 85",Datenquelle_Peg2.1!$Q$6,IF(P144="PZ 88",Datenquelle_Peg2.1!$Q$7,IF(P144="PZ 92",Datenquelle_Peg2.1!$Q$8,IF(P144="00",Datenquelle_Peg2.1!$Q$2,IF(P144="SO 105",Datenquelle_Peg2.1!$Q$9,""))))))))</f>
        <v/>
      </c>
      <c r="CO144" s="312" t="str">
        <f>IF(O144="Profilzyl. PZ",Datenquelle_Peg2.1!$S$3,IF(O144="Blind",Datenquelle_Peg2.1!$S$2,IF(O144="Scandinavian Oval",Datenquelle_Peg2.1!$S$4,"")))</f>
        <v/>
      </c>
      <c r="CP144" s="312" t="str">
        <f t="shared" si="57"/>
        <v/>
      </c>
      <c r="CQ144" s="312" t="str">
        <f>IF(AND(Q144="außen",R144="einrastend"),Datenquelle_Peg2.1!$W$3,IF(AND(Q144="außen",R144="verschraubt"),Datenquelle_Peg2.1!$W$2,""))</f>
        <v/>
      </c>
      <c r="CR144" s="312" t="str">
        <f t="shared" si="53"/>
        <v/>
      </c>
      <c r="CS144" s="312" t="str">
        <f t="shared" si="54"/>
        <v/>
      </c>
      <c r="CT144" s="312" t="str">
        <f t="shared" si="55"/>
        <v/>
      </c>
      <c r="CU144" s="312"/>
      <c r="CV144" s="312"/>
      <c r="CW144" s="312"/>
      <c r="CX144" s="312"/>
      <c r="CY144" s="312"/>
      <c r="CZ144" s="312"/>
      <c r="DA144" s="312"/>
      <c r="DB144" s="312"/>
      <c r="DC144" s="312"/>
      <c r="DD144" s="312"/>
      <c r="DE144" s="312"/>
      <c r="DF144" s="312"/>
      <c r="DG144" s="312"/>
      <c r="DH144" s="312"/>
      <c r="DI144" s="312"/>
      <c r="DJ144" s="312"/>
      <c r="DK144" s="312"/>
      <c r="DL144" s="312"/>
      <c r="DM144" s="312"/>
      <c r="DN144" s="312"/>
      <c r="DO144" s="312"/>
      <c r="DP144" s="312"/>
      <c r="DQ144" s="312"/>
      <c r="DR144" s="312"/>
      <c r="DS144" s="312"/>
      <c r="DT144" s="312"/>
      <c r="DU144" s="312"/>
      <c r="DV144" s="312"/>
      <c r="DW144" s="312"/>
      <c r="DX144" s="312"/>
      <c r="DY144" s="312"/>
      <c r="DZ144" s="312"/>
      <c r="EA144" s="312"/>
      <c r="EB144" s="312"/>
      <c r="EC144" s="312"/>
      <c r="ED144" s="312"/>
      <c r="EE144" s="312"/>
      <c r="EF144" s="312"/>
      <c r="EG144" s="312"/>
      <c r="EH144" s="312"/>
      <c r="EI144" s="312"/>
      <c r="EJ144" s="312"/>
      <c r="EK144" s="312"/>
      <c r="EL144" s="312"/>
      <c r="EM144" s="312"/>
      <c r="EN144" s="312"/>
      <c r="EO144" s="312"/>
      <c r="EP144" s="312"/>
      <c r="EQ144" s="312"/>
      <c r="ER144" s="312"/>
      <c r="ES144" s="312"/>
      <c r="ET144" s="312"/>
      <c r="EU144" s="312"/>
      <c r="EV144" s="312"/>
      <c r="EW144" s="312"/>
      <c r="EX144" s="312"/>
      <c r="EY144" s="312"/>
    </row>
    <row r="145" spans="1:155" s="48" customFormat="1" ht="30" customHeight="1" x14ac:dyDescent="0.2">
      <c r="A145" s="159" t="str">
        <f t="shared" si="41"/>
        <v/>
      </c>
      <c r="B145" s="72"/>
      <c r="C145" s="72"/>
      <c r="D145" s="73"/>
      <c r="E145" s="339"/>
      <c r="F145" s="340"/>
      <c r="G145" s="347"/>
      <c r="H145" s="347"/>
      <c r="I145" s="344"/>
      <c r="J145" s="345"/>
      <c r="K145" s="346"/>
      <c r="L145" s="229"/>
      <c r="M145" s="228"/>
      <c r="N145" s="65"/>
      <c r="O145" s="65"/>
      <c r="P145" s="67"/>
      <c r="Q145" s="62"/>
      <c r="R145" s="68"/>
      <c r="S145" s="63"/>
      <c r="T145" s="63"/>
      <c r="U145" s="337"/>
      <c r="V145" s="63"/>
      <c r="W145" s="123"/>
      <c r="X145" s="69"/>
      <c r="Y145" s="81"/>
      <c r="Z145" s="152"/>
      <c r="AA145" s="146"/>
      <c r="AB145" s="153"/>
      <c r="AC145" s="154"/>
      <c r="AD145" s="152"/>
      <c r="AE145" s="152"/>
      <c r="AF145" s="155"/>
      <c r="AG145" s="156"/>
      <c r="AH145" s="155"/>
      <c r="AI145" s="317" t="str">
        <f t="shared" si="48"/>
        <v/>
      </c>
      <c r="AJ145" s="317" t="str">
        <f t="shared" si="49"/>
        <v/>
      </c>
      <c r="AK145" s="328" t="e">
        <f>IF(AR145=".OS",VLOOKUP($AT145,'Pull-Downs_Zyl'!M:N,2,FALSE),VLOOKUP($AT145,'Pull-Downs_Zyl'!K:L,2,FALSE))</f>
        <v>#N/A</v>
      </c>
      <c r="AL145" s="318" t="str">
        <f t="shared" si="56"/>
        <v/>
      </c>
      <c r="AM145" s="158" t="e">
        <f>VLOOKUP($AT145,'Pull-Downs_Zyl'!$K$5:$O$525,3,FALSE)</f>
        <v>#N/A</v>
      </c>
      <c r="AN145" s="151" t="str">
        <f t="shared" si="42"/>
        <v/>
      </c>
      <c r="AO145" s="151" t="str">
        <f t="shared" si="43"/>
        <v/>
      </c>
      <c r="AP145" s="151" t="str">
        <f t="shared" si="44"/>
        <v/>
      </c>
      <c r="AQ145" s="151" t="str">
        <f t="shared" si="45"/>
        <v/>
      </c>
      <c r="AR145" s="207" t="str">
        <f t="shared" si="50"/>
        <v/>
      </c>
      <c r="AS145" s="157" t="s">
        <v>95</v>
      </c>
      <c r="AT145" s="158" t="str">
        <f>IF(V145="Zubehör/Ersatzteile",VLOOKUP(W145,'Pull-Downs_Zyl'!$K$518:$O$525,3,FALSE),CONCATENATE(AN145,AO145,AP145,AQ145,AR145))</f>
        <v/>
      </c>
      <c r="AW145" s="70" t="str">
        <f t="shared" si="46"/>
        <v/>
      </c>
      <c r="BD145" s="70" t="str">
        <f t="shared" si="47"/>
        <v/>
      </c>
      <c r="BK145" s="70" t="e">
        <f>IF(AND(#REF!="ja",M145=9,E145="PegaSys Office eVAYO"),CONCATENATE(L145,#REF!,M145,F145),IF(AND(#REF!="ja",M145=9,E145="PegaSys Office"),CONCATENATE(L145,#REF!,M145,F145),""))</f>
        <v>#REF!</v>
      </c>
      <c r="CB145" s="312"/>
      <c r="CC145" s="312"/>
      <c r="CD145" s="312"/>
      <c r="CE145" s="312" t="str">
        <f>IF(E145="PegaSys 2.1",Datenquelle_Peg2.1!$A$2,"")</f>
        <v/>
      </c>
      <c r="CF145" s="312" t="str">
        <f t="shared" si="51"/>
        <v/>
      </c>
      <c r="CG145" s="312" t="str">
        <f t="shared" si="52"/>
        <v/>
      </c>
      <c r="CH145" s="312" t="str">
        <f>IF(OR(S145="Rosetten",S145="Ovalrosetten"),Datenquelle_Peg2.1!$E$2,IF(OR(S145="Langschild",S145="Langschild schmal"),Datenquelle_Peg2.1!$E$3,IF(S145="Kurzschild",Datenquelle_Peg2.1!$E$4,IF(S145="Scandinavian Oval",Datenquelle_Peg2.1!$E$6,""))))</f>
        <v/>
      </c>
      <c r="CI145" s="312" t="str">
        <f>IF(T145=182,Datenquelle_Peg2.1!$G$2,IF(T145=192,Datenquelle_Peg2.1!$G$3,IF(T145=282,Datenquelle_Peg2.1!$G$4,IF(T145=292,Datenquelle_Peg2.1!$G$5,IF(T145=1182,Datenquelle_Peg2.1!$G$6,"")))))</f>
        <v/>
      </c>
      <c r="CJ145" s="312" t="str">
        <f>IF(G145="links",Datenquelle_Peg2.1!$I$2,IF(G145="rechts",Datenquelle_Peg2.1!$I$3,""))</f>
        <v/>
      </c>
      <c r="CK145" s="312" t="str">
        <f>IF(M145=7,Datenquelle_Peg2.1!$K$2,IF(M145=8,Datenquelle_Peg2.1!$K$3,IF(M145=8.5,Datenquelle_Peg2.1!$K$4,IF(M145=9,Datenquelle_Peg2.1!$K$5,IF(M145="F9 (FS)",Datenquelle_Peg2.1!$K$6,IF(M145=10,Datenquelle_Peg2.1!$K$7,""))))))</f>
        <v/>
      </c>
      <c r="CL145" s="312" t="str">
        <f>IF(L145="37-46 mm",Datenquelle_Peg2.1!$M$2,IF(L145="47-56 mm",Datenquelle_Peg2.1!$M$3,IF(L145="57-66 mm",Datenquelle_Peg2.1!$M$4,IF(L145="67-76 mm",Datenquelle_Peg2.1!$M$5,IF(L145="77-86 mm",Datenquelle_Peg2.1!$M$6,IF(L145="87-96 mm",Datenquelle_Peg2.1!$M$7,IF(L145="97-106 mm",Datenquelle_Peg2.1!$M$8,IF(L145="107-116 mm",Datenquelle_Peg2.1!$M$9,IF(L145="117-126 mm",Datenquelle_Peg2.1!$M$10,IF(L145="127-136 mm",Datenquelle_Peg2.1!$M$11,IF(L145="137-146 mm",Datenquelle_Peg2.1!$M$12,IF(L145="147-156 mm",Datenquelle_Peg2.1!$M$13,IF(L145="156-160 mm",Datenquelle_Peg2.1!$M$14,"")))))))))))))</f>
        <v/>
      </c>
      <c r="CM145" s="312" t="str">
        <f>IF(N145="Profilzyl. PZ",Datenquelle_Peg2.1!$O$3,IF(N145="Blind",Datenquelle_Peg2.1!$O$2,IF(N145="Zylinderabdeckung",Datenquelle_Peg2.1!$O$4,IF(N145="Scandinavian Oval",Datenquelle_Peg2.1!$O$5,""))))</f>
        <v/>
      </c>
      <c r="CN145" s="312" t="str">
        <f>IF(P145="PZ 70",Datenquelle_Peg2.1!$Q$3,IF(P145="PZ 72",Datenquelle_Peg2.1!$Q$4,IF(P145="PZ 78",Datenquelle_Peg2.1!$Q$5,IF(P145="PZ 85",Datenquelle_Peg2.1!$Q$6,IF(P145="PZ 88",Datenquelle_Peg2.1!$Q$7,IF(P145="PZ 92",Datenquelle_Peg2.1!$Q$8,IF(P145="00",Datenquelle_Peg2.1!$Q$2,IF(P145="SO 105",Datenquelle_Peg2.1!$Q$9,""))))))))</f>
        <v/>
      </c>
      <c r="CO145" s="312" t="str">
        <f>IF(O145="Profilzyl. PZ",Datenquelle_Peg2.1!$S$3,IF(O145="Blind",Datenquelle_Peg2.1!$S$2,IF(O145="Scandinavian Oval",Datenquelle_Peg2.1!$S$4,"")))</f>
        <v/>
      </c>
      <c r="CP145" s="312" t="str">
        <f t="shared" si="57"/>
        <v/>
      </c>
      <c r="CQ145" s="312" t="str">
        <f>IF(AND(Q145="außen",R145="einrastend"),Datenquelle_Peg2.1!$W$3,IF(AND(Q145="außen",R145="verschraubt"),Datenquelle_Peg2.1!$W$2,""))</f>
        <v/>
      </c>
      <c r="CR145" s="312" t="str">
        <f t="shared" si="53"/>
        <v/>
      </c>
      <c r="CS145" s="312" t="str">
        <f t="shared" si="54"/>
        <v/>
      </c>
      <c r="CT145" s="312" t="str">
        <f t="shared" si="55"/>
        <v/>
      </c>
      <c r="CU145" s="312"/>
      <c r="CV145" s="312"/>
      <c r="CW145" s="312"/>
      <c r="CX145" s="312"/>
      <c r="CY145" s="312"/>
      <c r="CZ145" s="312"/>
      <c r="DA145" s="312"/>
      <c r="DB145" s="312"/>
      <c r="DC145" s="312"/>
      <c r="DD145" s="312"/>
      <c r="DE145" s="312"/>
      <c r="DF145" s="312"/>
      <c r="DG145" s="312"/>
      <c r="DH145" s="312"/>
      <c r="DI145" s="312"/>
      <c r="DJ145" s="312"/>
      <c r="DK145" s="312"/>
      <c r="DL145" s="312"/>
      <c r="DM145" s="312"/>
      <c r="DN145" s="312"/>
      <c r="DO145" s="312"/>
      <c r="DP145" s="312"/>
      <c r="DQ145" s="312"/>
      <c r="DR145" s="312"/>
      <c r="DS145" s="312"/>
      <c r="DT145" s="312"/>
      <c r="DU145" s="312"/>
      <c r="DV145" s="312"/>
      <c r="DW145" s="312"/>
      <c r="DX145" s="312"/>
      <c r="DY145" s="312"/>
      <c r="DZ145" s="312"/>
      <c r="EA145" s="312"/>
      <c r="EB145" s="312"/>
      <c r="EC145" s="312"/>
      <c r="ED145" s="312"/>
      <c r="EE145" s="312"/>
      <c r="EF145" s="312"/>
      <c r="EG145" s="312"/>
      <c r="EH145" s="312"/>
      <c r="EI145" s="312"/>
      <c r="EJ145" s="312"/>
      <c r="EK145" s="312"/>
      <c r="EL145" s="312"/>
      <c r="EM145" s="312"/>
      <c r="EN145" s="312"/>
      <c r="EO145" s="312"/>
      <c r="EP145" s="312"/>
      <c r="EQ145" s="312"/>
      <c r="ER145" s="312"/>
      <c r="ES145" s="312"/>
      <c r="ET145" s="312"/>
      <c r="EU145" s="312"/>
      <c r="EV145" s="312"/>
      <c r="EW145" s="312"/>
      <c r="EX145" s="312"/>
      <c r="EY145" s="312"/>
    </row>
    <row r="146" spans="1:155" s="48" customFormat="1" ht="30" customHeight="1" x14ac:dyDescent="0.2">
      <c r="A146" s="159" t="str">
        <f t="shared" si="41"/>
        <v/>
      </c>
      <c r="B146" s="72"/>
      <c r="C146" s="72"/>
      <c r="D146" s="73"/>
      <c r="E146" s="339"/>
      <c r="F146" s="340"/>
      <c r="G146" s="347"/>
      <c r="H146" s="347"/>
      <c r="I146" s="344"/>
      <c r="J146" s="345"/>
      <c r="K146" s="346"/>
      <c r="L146" s="229"/>
      <c r="M146" s="228"/>
      <c r="N146" s="65"/>
      <c r="O146" s="65"/>
      <c r="P146" s="67"/>
      <c r="Q146" s="62"/>
      <c r="R146" s="68"/>
      <c r="S146" s="63"/>
      <c r="T146" s="63"/>
      <c r="U146" s="337"/>
      <c r="V146" s="63"/>
      <c r="W146" s="123"/>
      <c r="X146" s="69"/>
      <c r="Y146" s="81"/>
      <c r="Z146" s="152"/>
      <c r="AA146" s="146"/>
      <c r="AB146" s="153"/>
      <c r="AC146" s="154"/>
      <c r="AD146" s="152"/>
      <c r="AE146" s="152"/>
      <c r="AF146" s="155"/>
      <c r="AG146" s="156"/>
      <c r="AH146" s="155"/>
      <c r="AI146" s="317" t="str">
        <f t="shared" si="48"/>
        <v/>
      </c>
      <c r="AJ146" s="317" t="str">
        <f t="shared" si="49"/>
        <v/>
      </c>
      <c r="AK146" s="328" t="e">
        <f>IF(AR146=".OS",VLOOKUP($AT146,'Pull-Downs_Zyl'!M:N,2,FALSE),VLOOKUP($AT146,'Pull-Downs_Zyl'!K:L,2,FALSE))</f>
        <v>#N/A</v>
      </c>
      <c r="AL146" s="318" t="str">
        <f t="shared" si="56"/>
        <v/>
      </c>
      <c r="AM146" s="158" t="e">
        <f>VLOOKUP($AT146,'Pull-Downs_Zyl'!$K$5:$O$525,3,FALSE)</f>
        <v>#N/A</v>
      </c>
      <c r="AN146" s="151" t="str">
        <f t="shared" si="42"/>
        <v/>
      </c>
      <c r="AO146" s="151" t="str">
        <f t="shared" si="43"/>
        <v/>
      </c>
      <c r="AP146" s="151" t="str">
        <f t="shared" si="44"/>
        <v/>
      </c>
      <c r="AQ146" s="151" t="str">
        <f t="shared" si="45"/>
        <v/>
      </c>
      <c r="AR146" s="207" t="str">
        <f t="shared" si="50"/>
        <v/>
      </c>
      <c r="AS146" s="157" t="s">
        <v>95</v>
      </c>
      <c r="AT146" s="158" t="str">
        <f>IF(V146="Zubehör/Ersatzteile",VLOOKUP(W146,'Pull-Downs_Zyl'!$K$518:$O$525,3,FALSE),CONCATENATE(AN146,AO146,AP146,AQ146,AR146))</f>
        <v/>
      </c>
      <c r="AW146" s="70" t="str">
        <f t="shared" si="46"/>
        <v/>
      </c>
      <c r="BD146" s="70" t="str">
        <f t="shared" si="47"/>
        <v/>
      </c>
      <c r="BK146" s="70" t="e">
        <f>IF(AND(#REF!="ja",M146=9,E146="PegaSys Office eVAYO"),CONCATENATE(L146,#REF!,M146,F146),IF(AND(#REF!="ja",M146=9,E146="PegaSys Office"),CONCATENATE(L146,#REF!,M146,F146),""))</f>
        <v>#REF!</v>
      </c>
      <c r="CB146" s="312"/>
      <c r="CC146" s="312"/>
      <c r="CD146" s="312"/>
      <c r="CE146" s="312" t="str">
        <f>IF(E146="PegaSys 2.1",Datenquelle_Peg2.1!$A$2,"")</f>
        <v/>
      </c>
      <c r="CF146" s="312" t="str">
        <f t="shared" si="51"/>
        <v/>
      </c>
      <c r="CG146" s="312" t="str">
        <f t="shared" si="52"/>
        <v/>
      </c>
      <c r="CH146" s="312" t="str">
        <f>IF(OR(S146="Rosetten",S146="Ovalrosetten"),Datenquelle_Peg2.1!$E$2,IF(OR(S146="Langschild",S146="Langschild schmal"),Datenquelle_Peg2.1!$E$3,IF(S146="Kurzschild",Datenquelle_Peg2.1!$E$4,IF(S146="Scandinavian Oval",Datenquelle_Peg2.1!$E$6,""))))</f>
        <v/>
      </c>
      <c r="CI146" s="312" t="str">
        <f>IF(T146=182,Datenquelle_Peg2.1!$G$2,IF(T146=192,Datenquelle_Peg2.1!$G$3,IF(T146=282,Datenquelle_Peg2.1!$G$4,IF(T146=292,Datenquelle_Peg2.1!$G$5,IF(T146=1182,Datenquelle_Peg2.1!$G$6,"")))))</f>
        <v/>
      </c>
      <c r="CJ146" s="312" t="str">
        <f>IF(G146="links",Datenquelle_Peg2.1!$I$2,IF(G146="rechts",Datenquelle_Peg2.1!$I$3,""))</f>
        <v/>
      </c>
      <c r="CK146" s="312" t="str">
        <f>IF(M146=7,Datenquelle_Peg2.1!$K$2,IF(M146=8,Datenquelle_Peg2.1!$K$3,IF(M146=8.5,Datenquelle_Peg2.1!$K$4,IF(M146=9,Datenquelle_Peg2.1!$K$5,IF(M146="F9 (FS)",Datenquelle_Peg2.1!$K$6,IF(M146=10,Datenquelle_Peg2.1!$K$7,""))))))</f>
        <v/>
      </c>
      <c r="CL146" s="312" t="str">
        <f>IF(L146="37-46 mm",Datenquelle_Peg2.1!$M$2,IF(L146="47-56 mm",Datenquelle_Peg2.1!$M$3,IF(L146="57-66 mm",Datenquelle_Peg2.1!$M$4,IF(L146="67-76 mm",Datenquelle_Peg2.1!$M$5,IF(L146="77-86 mm",Datenquelle_Peg2.1!$M$6,IF(L146="87-96 mm",Datenquelle_Peg2.1!$M$7,IF(L146="97-106 mm",Datenquelle_Peg2.1!$M$8,IF(L146="107-116 mm",Datenquelle_Peg2.1!$M$9,IF(L146="117-126 mm",Datenquelle_Peg2.1!$M$10,IF(L146="127-136 mm",Datenquelle_Peg2.1!$M$11,IF(L146="137-146 mm",Datenquelle_Peg2.1!$M$12,IF(L146="147-156 mm",Datenquelle_Peg2.1!$M$13,IF(L146="156-160 mm",Datenquelle_Peg2.1!$M$14,"")))))))))))))</f>
        <v/>
      </c>
      <c r="CM146" s="312" t="str">
        <f>IF(N146="Profilzyl. PZ",Datenquelle_Peg2.1!$O$3,IF(N146="Blind",Datenquelle_Peg2.1!$O$2,IF(N146="Zylinderabdeckung",Datenquelle_Peg2.1!$O$4,IF(N146="Scandinavian Oval",Datenquelle_Peg2.1!$O$5,""))))</f>
        <v/>
      </c>
      <c r="CN146" s="312" t="str">
        <f>IF(P146="PZ 70",Datenquelle_Peg2.1!$Q$3,IF(P146="PZ 72",Datenquelle_Peg2.1!$Q$4,IF(P146="PZ 78",Datenquelle_Peg2.1!$Q$5,IF(P146="PZ 85",Datenquelle_Peg2.1!$Q$6,IF(P146="PZ 88",Datenquelle_Peg2.1!$Q$7,IF(P146="PZ 92",Datenquelle_Peg2.1!$Q$8,IF(P146="00",Datenquelle_Peg2.1!$Q$2,IF(P146="SO 105",Datenquelle_Peg2.1!$Q$9,""))))))))</f>
        <v/>
      </c>
      <c r="CO146" s="312" t="str">
        <f>IF(O146="Profilzyl. PZ",Datenquelle_Peg2.1!$S$3,IF(O146="Blind",Datenquelle_Peg2.1!$S$2,IF(O146="Scandinavian Oval",Datenquelle_Peg2.1!$S$4,"")))</f>
        <v/>
      </c>
      <c r="CP146" s="312" t="str">
        <f t="shared" si="57"/>
        <v/>
      </c>
      <c r="CQ146" s="312" t="str">
        <f>IF(AND(Q146="außen",R146="einrastend"),Datenquelle_Peg2.1!$W$3,IF(AND(Q146="außen",R146="verschraubt"),Datenquelle_Peg2.1!$W$2,""))</f>
        <v/>
      </c>
      <c r="CR146" s="312" t="str">
        <f t="shared" si="53"/>
        <v/>
      </c>
      <c r="CS146" s="312" t="str">
        <f t="shared" si="54"/>
        <v/>
      </c>
      <c r="CT146" s="312" t="str">
        <f t="shared" si="55"/>
        <v/>
      </c>
      <c r="CU146" s="312"/>
      <c r="CV146" s="312"/>
      <c r="CW146" s="312"/>
      <c r="CX146" s="312"/>
      <c r="CY146" s="312"/>
      <c r="CZ146" s="312"/>
      <c r="DA146" s="312"/>
      <c r="DB146" s="312"/>
      <c r="DC146" s="312"/>
      <c r="DD146" s="312"/>
      <c r="DE146" s="312"/>
      <c r="DF146" s="312"/>
      <c r="DG146" s="312"/>
      <c r="DH146" s="312"/>
      <c r="DI146" s="312"/>
      <c r="DJ146" s="312"/>
      <c r="DK146" s="312"/>
      <c r="DL146" s="312"/>
      <c r="DM146" s="312"/>
      <c r="DN146" s="312"/>
      <c r="DO146" s="312"/>
      <c r="DP146" s="312"/>
      <c r="DQ146" s="312"/>
      <c r="DR146" s="312"/>
      <c r="DS146" s="312"/>
      <c r="DT146" s="312"/>
      <c r="DU146" s="312"/>
      <c r="DV146" s="312"/>
      <c r="DW146" s="312"/>
      <c r="DX146" s="312"/>
      <c r="DY146" s="312"/>
      <c r="DZ146" s="312"/>
      <c r="EA146" s="312"/>
      <c r="EB146" s="312"/>
      <c r="EC146" s="312"/>
      <c r="ED146" s="312"/>
      <c r="EE146" s="312"/>
      <c r="EF146" s="312"/>
      <c r="EG146" s="312"/>
      <c r="EH146" s="312"/>
      <c r="EI146" s="312"/>
      <c r="EJ146" s="312"/>
      <c r="EK146" s="312"/>
      <c r="EL146" s="312"/>
      <c r="EM146" s="312"/>
      <c r="EN146" s="312"/>
      <c r="EO146" s="312"/>
      <c r="EP146" s="312"/>
      <c r="EQ146" s="312"/>
      <c r="ER146" s="312"/>
      <c r="ES146" s="312"/>
      <c r="ET146" s="312"/>
      <c r="EU146" s="312"/>
      <c r="EV146" s="312"/>
      <c r="EW146" s="312"/>
      <c r="EX146" s="312"/>
      <c r="EY146" s="312"/>
    </row>
    <row r="147" spans="1:155" s="48" customFormat="1" ht="30" customHeight="1" x14ac:dyDescent="0.2">
      <c r="A147" s="159" t="str">
        <f t="shared" si="41"/>
        <v/>
      </c>
      <c r="B147" s="72"/>
      <c r="C147" s="72"/>
      <c r="D147" s="73"/>
      <c r="E147" s="339"/>
      <c r="F147" s="340"/>
      <c r="G147" s="347"/>
      <c r="H147" s="347"/>
      <c r="I147" s="344"/>
      <c r="J147" s="345"/>
      <c r="K147" s="346"/>
      <c r="L147" s="229"/>
      <c r="M147" s="228"/>
      <c r="N147" s="65"/>
      <c r="O147" s="65"/>
      <c r="P147" s="67"/>
      <c r="Q147" s="62"/>
      <c r="R147" s="68"/>
      <c r="S147" s="63"/>
      <c r="T147" s="63"/>
      <c r="U147" s="337"/>
      <c r="V147" s="63"/>
      <c r="W147" s="123"/>
      <c r="X147" s="69"/>
      <c r="Y147" s="81"/>
      <c r="Z147" s="152"/>
      <c r="AA147" s="146"/>
      <c r="AB147" s="153"/>
      <c r="AC147" s="154"/>
      <c r="AD147" s="152"/>
      <c r="AE147" s="152"/>
      <c r="AF147" s="155"/>
      <c r="AG147" s="156"/>
      <c r="AH147" s="155"/>
      <c r="AI147" s="317" t="str">
        <f t="shared" si="48"/>
        <v/>
      </c>
      <c r="AJ147" s="317" t="str">
        <f t="shared" si="49"/>
        <v/>
      </c>
      <c r="AK147" s="328" t="e">
        <f>IF(AR147=".OS",VLOOKUP($AT147,'Pull-Downs_Zyl'!M:N,2,FALSE),VLOOKUP($AT147,'Pull-Downs_Zyl'!K:L,2,FALSE))</f>
        <v>#N/A</v>
      </c>
      <c r="AL147" s="318" t="str">
        <f t="shared" si="56"/>
        <v/>
      </c>
      <c r="AM147" s="158" t="e">
        <f>VLOOKUP($AT147,'Pull-Downs_Zyl'!$K$5:$O$525,3,FALSE)</f>
        <v>#N/A</v>
      </c>
      <c r="AN147" s="151" t="str">
        <f t="shared" si="42"/>
        <v/>
      </c>
      <c r="AO147" s="151" t="str">
        <f t="shared" si="43"/>
        <v/>
      </c>
      <c r="AP147" s="151" t="str">
        <f t="shared" si="44"/>
        <v/>
      </c>
      <c r="AQ147" s="151" t="str">
        <f t="shared" si="45"/>
        <v/>
      </c>
      <c r="AR147" s="207" t="str">
        <f t="shared" si="50"/>
        <v/>
      </c>
      <c r="AS147" s="157" t="s">
        <v>95</v>
      </c>
      <c r="AT147" s="158" t="str">
        <f>IF(V147="Zubehör/Ersatzteile",VLOOKUP(W147,'Pull-Downs_Zyl'!$K$518:$O$525,3,FALSE),CONCATENATE(AN147,AO147,AP147,AQ147,AR147))</f>
        <v/>
      </c>
      <c r="AW147" s="70" t="str">
        <f t="shared" si="46"/>
        <v/>
      </c>
      <c r="BD147" s="70" t="str">
        <f t="shared" si="47"/>
        <v/>
      </c>
      <c r="BK147" s="70" t="e">
        <f>IF(AND(#REF!="ja",M147=9,E147="PegaSys Office eVAYO"),CONCATENATE(L147,#REF!,M147,F147),IF(AND(#REF!="ja",M147=9,E147="PegaSys Office"),CONCATENATE(L147,#REF!,M147,F147),""))</f>
        <v>#REF!</v>
      </c>
      <c r="CB147" s="312"/>
      <c r="CC147" s="312"/>
      <c r="CD147" s="312"/>
      <c r="CE147" s="312" t="str">
        <f>IF(E147="PegaSys 2.1",Datenquelle_Peg2.1!$A$2,"")</f>
        <v/>
      </c>
      <c r="CF147" s="312" t="str">
        <f t="shared" si="51"/>
        <v/>
      </c>
      <c r="CG147" s="312" t="str">
        <f t="shared" si="52"/>
        <v/>
      </c>
      <c r="CH147" s="312" t="str">
        <f>IF(OR(S147="Rosetten",S147="Ovalrosetten"),Datenquelle_Peg2.1!$E$2,IF(OR(S147="Langschild",S147="Langschild schmal"),Datenquelle_Peg2.1!$E$3,IF(S147="Kurzschild",Datenquelle_Peg2.1!$E$4,IF(S147="Scandinavian Oval",Datenquelle_Peg2.1!$E$6,""))))</f>
        <v/>
      </c>
      <c r="CI147" s="312" t="str">
        <f>IF(T147=182,Datenquelle_Peg2.1!$G$2,IF(T147=192,Datenquelle_Peg2.1!$G$3,IF(T147=282,Datenquelle_Peg2.1!$G$4,IF(T147=292,Datenquelle_Peg2.1!$G$5,IF(T147=1182,Datenquelle_Peg2.1!$G$6,"")))))</f>
        <v/>
      </c>
      <c r="CJ147" s="312" t="str">
        <f>IF(G147="links",Datenquelle_Peg2.1!$I$2,IF(G147="rechts",Datenquelle_Peg2.1!$I$3,""))</f>
        <v/>
      </c>
      <c r="CK147" s="312" t="str">
        <f>IF(M147=7,Datenquelle_Peg2.1!$K$2,IF(M147=8,Datenquelle_Peg2.1!$K$3,IF(M147=8.5,Datenquelle_Peg2.1!$K$4,IF(M147=9,Datenquelle_Peg2.1!$K$5,IF(M147="F9 (FS)",Datenquelle_Peg2.1!$K$6,IF(M147=10,Datenquelle_Peg2.1!$K$7,""))))))</f>
        <v/>
      </c>
      <c r="CL147" s="312" t="str">
        <f>IF(L147="37-46 mm",Datenquelle_Peg2.1!$M$2,IF(L147="47-56 mm",Datenquelle_Peg2.1!$M$3,IF(L147="57-66 mm",Datenquelle_Peg2.1!$M$4,IF(L147="67-76 mm",Datenquelle_Peg2.1!$M$5,IF(L147="77-86 mm",Datenquelle_Peg2.1!$M$6,IF(L147="87-96 mm",Datenquelle_Peg2.1!$M$7,IF(L147="97-106 mm",Datenquelle_Peg2.1!$M$8,IF(L147="107-116 mm",Datenquelle_Peg2.1!$M$9,IF(L147="117-126 mm",Datenquelle_Peg2.1!$M$10,IF(L147="127-136 mm",Datenquelle_Peg2.1!$M$11,IF(L147="137-146 mm",Datenquelle_Peg2.1!$M$12,IF(L147="147-156 mm",Datenquelle_Peg2.1!$M$13,IF(L147="156-160 mm",Datenquelle_Peg2.1!$M$14,"")))))))))))))</f>
        <v/>
      </c>
      <c r="CM147" s="312" t="str">
        <f>IF(N147="Profilzyl. PZ",Datenquelle_Peg2.1!$O$3,IF(N147="Blind",Datenquelle_Peg2.1!$O$2,IF(N147="Zylinderabdeckung",Datenquelle_Peg2.1!$O$4,IF(N147="Scandinavian Oval",Datenquelle_Peg2.1!$O$5,""))))</f>
        <v/>
      </c>
      <c r="CN147" s="312" t="str">
        <f>IF(P147="PZ 70",Datenquelle_Peg2.1!$Q$3,IF(P147="PZ 72",Datenquelle_Peg2.1!$Q$4,IF(P147="PZ 78",Datenquelle_Peg2.1!$Q$5,IF(P147="PZ 85",Datenquelle_Peg2.1!$Q$6,IF(P147="PZ 88",Datenquelle_Peg2.1!$Q$7,IF(P147="PZ 92",Datenquelle_Peg2.1!$Q$8,IF(P147="00",Datenquelle_Peg2.1!$Q$2,IF(P147="SO 105",Datenquelle_Peg2.1!$Q$9,""))))))))</f>
        <v/>
      </c>
      <c r="CO147" s="312" t="str">
        <f>IF(O147="Profilzyl. PZ",Datenquelle_Peg2.1!$S$3,IF(O147="Blind",Datenquelle_Peg2.1!$S$2,IF(O147="Scandinavian Oval",Datenquelle_Peg2.1!$S$4,"")))</f>
        <v/>
      </c>
      <c r="CP147" s="312" t="str">
        <f t="shared" si="57"/>
        <v/>
      </c>
      <c r="CQ147" s="312" t="str">
        <f>IF(AND(Q147="außen",R147="einrastend"),Datenquelle_Peg2.1!$W$3,IF(AND(Q147="außen",R147="verschraubt"),Datenquelle_Peg2.1!$W$2,""))</f>
        <v/>
      </c>
      <c r="CR147" s="312" t="str">
        <f t="shared" si="53"/>
        <v/>
      </c>
      <c r="CS147" s="312" t="str">
        <f t="shared" si="54"/>
        <v/>
      </c>
      <c r="CT147" s="312" t="str">
        <f t="shared" si="55"/>
        <v/>
      </c>
      <c r="CU147" s="312"/>
      <c r="CV147" s="312"/>
      <c r="CW147" s="312"/>
      <c r="CX147" s="312"/>
      <c r="CY147" s="312"/>
      <c r="CZ147" s="312"/>
      <c r="DA147" s="312"/>
      <c r="DB147" s="312"/>
      <c r="DC147" s="312"/>
      <c r="DD147" s="312"/>
      <c r="DE147" s="312"/>
      <c r="DF147" s="312"/>
      <c r="DG147" s="312"/>
      <c r="DH147" s="312"/>
      <c r="DI147" s="312"/>
      <c r="DJ147" s="312"/>
      <c r="DK147" s="312"/>
      <c r="DL147" s="312"/>
      <c r="DM147" s="312"/>
      <c r="DN147" s="312"/>
      <c r="DO147" s="312"/>
      <c r="DP147" s="312"/>
      <c r="DQ147" s="312"/>
      <c r="DR147" s="312"/>
      <c r="DS147" s="312"/>
      <c r="DT147" s="312"/>
      <c r="DU147" s="312"/>
      <c r="DV147" s="312"/>
      <c r="DW147" s="312"/>
      <c r="DX147" s="312"/>
      <c r="DY147" s="312"/>
      <c r="DZ147" s="312"/>
      <c r="EA147" s="312"/>
      <c r="EB147" s="312"/>
      <c r="EC147" s="312"/>
      <c r="ED147" s="312"/>
      <c r="EE147" s="312"/>
      <c r="EF147" s="312"/>
      <c r="EG147" s="312"/>
      <c r="EH147" s="312"/>
      <c r="EI147" s="312"/>
      <c r="EJ147" s="312"/>
      <c r="EK147" s="312"/>
      <c r="EL147" s="312"/>
      <c r="EM147" s="312"/>
      <c r="EN147" s="312"/>
      <c r="EO147" s="312"/>
      <c r="EP147" s="312"/>
      <c r="EQ147" s="312"/>
      <c r="ER147" s="312"/>
      <c r="ES147" s="312"/>
      <c r="ET147" s="312"/>
      <c r="EU147" s="312"/>
      <c r="EV147" s="312"/>
      <c r="EW147" s="312"/>
      <c r="EX147" s="312"/>
      <c r="EY147" s="312"/>
    </row>
    <row r="148" spans="1:155" s="48" customFormat="1" ht="30" customHeight="1" x14ac:dyDescent="0.2">
      <c r="A148" s="159" t="str">
        <f t="shared" si="41"/>
        <v/>
      </c>
      <c r="B148" s="72"/>
      <c r="C148" s="72"/>
      <c r="D148" s="73"/>
      <c r="E148" s="339"/>
      <c r="F148" s="340"/>
      <c r="G148" s="347"/>
      <c r="H148" s="347"/>
      <c r="I148" s="344"/>
      <c r="J148" s="345"/>
      <c r="K148" s="346"/>
      <c r="L148" s="229"/>
      <c r="M148" s="228"/>
      <c r="N148" s="65"/>
      <c r="O148" s="65"/>
      <c r="P148" s="67"/>
      <c r="Q148" s="62"/>
      <c r="R148" s="68"/>
      <c r="S148" s="63"/>
      <c r="T148" s="63"/>
      <c r="U148" s="337"/>
      <c r="V148" s="63"/>
      <c r="W148" s="123"/>
      <c r="X148" s="69"/>
      <c r="Y148" s="81"/>
      <c r="Z148" s="152"/>
      <c r="AA148" s="146"/>
      <c r="AB148" s="153"/>
      <c r="AC148" s="154"/>
      <c r="AD148" s="152"/>
      <c r="AE148" s="152"/>
      <c r="AF148" s="155"/>
      <c r="AG148" s="156"/>
      <c r="AH148" s="155"/>
      <c r="AI148" s="317" t="str">
        <f t="shared" si="48"/>
        <v/>
      </c>
      <c r="AJ148" s="317" t="str">
        <f t="shared" si="49"/>
        <v/>
      </c>
      <c r="AK148" s="328" t="e">
        <f>IF(AR148=".OS",VLOOKUP($AT148,'Pull-Downs_Zyl'!M:N,2,FALSE),VLOOKUP($AT148,'Pull-Downs_Zyl'!K:L,2,FALSE))</f>
        <v>#N/A</v>
      </c>
      <c r="AL148" s="318" t="str">
        <f t="shared" si="56"/>
        <v/>
      </c>
      <c r="AM148" s="158" t="e">
        <f>VLOOKUP($AT148,'Pull-Downs_Zyl'!$K$5:$O$525,3,FALSE)</f>
        <v>#N/A</v>
      </c>
      <c r="AN148" s="151" t="str">
        <f t="shared" si="42"/>
        <v/>
      </c>
      <c r="AO148" s="151" t="str">
        <f t="shared" si="43"/>
        <v/>
      </c>
      <c r="AP148" s="151" t="str">
        <f t="shared" si="44"/>
        <v/>
      </c>
      <c r="AQ148" s="151" t="str">
        <f t="shared" si="45"/>
        <v/>
      </c>
      <c r="AR148" s="207" t="str">
        <f t="shared" si="50"/>
        <v/>
      </c>
      <c r="AS148" s="157" t="s">
        <v>95</v>
      </c>
      <c r="AT148" s="158" t="str">
        <f>IF(V148="Zubehör/Ersatzteile",VLOOKUP(W148,'Pull-Downs_Zyl'!$K$518:$O$525,3,FALSE),CONCATENATE(AN148,AO148,AP148,AQ148,AR148))</f>
        <v/>
      </c>
      <c r="AW148" s="70" t="str">
        <f t="shared" si="46"/>
        <v/>
      </c>
      <c r="BD148" s="70" t="str">
        <f t="shared" si="47"/>
        <v/>
      </c>
      <c r="BK148" s="70" t="e">
        <f>IF(AND(#REF!="ja",M148=9,E148="PegaSys Office eVAYO"),CONCATENATE(L148,#REF!,M148,F148),IF(AND(#REF!="ja",M148=9,E148="PegaSys Office"),CONCATENATE(L148,#REF!,M148,F148),""))</f>
        <v>#REF!</v>
      </c>
      <c r="CB148" s="312"/>
      <c r="CC148" s="312"/>
      <c r="CD148" s="312"/>
      <c r="CE148" s="312" t="str">
        <f>IF(E148="PegaSys 2.1",Datenquelle_Peg2.1!$A$2,"")</f>
        <v/>
      </c>
      <c r="CF148" s="312" t="str">
        <f t="shared" si="51"/>
        <v/>
      </c>
      <c r="CG148" s="312" t="str">
        <f t="shared" si="52"/>
        <v/>
      </c>
      <c r="CH148" s="312" t="str">
        <f>IF(OR(S148="Rosetten",S148="Ovalrosetten"),Datenquelle_Peg2.1!$E$2,IF(OR(S148="Langschild",S148="Langschild schmal"),Datenquelle_Peg2.1!$E$3,IF(S148="Kurzschild",Datenquelle_Peg2.1!$E$4,IF(S148="Scandinavian Oval",Datenquelle_Peg2.1!$E$6,""))))</f>
        <v/>
      </c>
      <c r="CI148" s="312" t="str">
        <f>IF(T148=182,Datenquelle_Peg2.1!$G$2,IF(T148=192,Datenquelle_Peg2.1!$G$3,IF(T148=282,Datenquelle_Peg2.1!$G$4,IF(T148=292,Datenquelle_Peg2.1!$G$5,IF(T148=1182,Datenquelle_Peg2.1!$G$6,"")))))</f>
        <v/>
      </c>
      <c r="CJ148" s="312" t="str">
        <f>IF(G148="links",Datenquelle_Peg2.1!$I$2,IF(G148="rechts",Datenquelle_Peg2.1!$I$3,""))</f>
        <v/>
      </c>
      <c r="CK148" s="312" t="str">
        <f>IF(M148=7,Datenquelle_Peg2.1!$K$2,IF(M148=8,Datenquelle_Peg2.1!$K$3,IF(M148=8.5,Datenquelle_Peg2.1!$K$4,IF(M148=9,Datenquelle_Peg2.1!$K$5,IF(M148="F9 (FS)",Datenquelle_Peg2.1!$K$6,IF(M148=10,Datenquelle_Peg2.1!$K$7,""))))))</f>
        <v/>
      </c>
      <c r="CL148" s="312" t="str">
        <f>IF(L148="37-46 mm",Datenquelle_Peg2.1!$M$2,IF(L148="47-56 mm",Datenquelle_Peg2.1!$M$3,IF(L148="57-66 mm",Datenquelle_Peg2.1!$M$4,IF(L148="67-76 mm",Datenquelle_Peg2.1!$M$5,IF(L148="77-86 mm",Datenquelle_Peg2.1!$M$6,IF(L148="87-96 mm",Datenquelle_Peg2.1!$M$7,IF(L148="97-106 mm",Datenquelle_Peg2.1!$M$8,IF(L148="107-116 mm",Datenquelle_Peg2.1!$M$9,IF(L148="117-126 mm",Datenquelle_Peg2.1!$M$10,IF(L148="127-136 mm",Datenquelle_Peg2.1!$M$11,IF(L148="137-146 mm",Datenquelle_Peg2.1!$M$12,IF(L148="147-156 mm",Datenquelle_Peg2.1!$M$13,IF(L148="156-160 mm",Datenquelle_Peg2.1!$M$14,"")))))))))))))</f>
        <v/>
      </c>
      <c r="CM148" s="312" t="str">
        <f>IF(N148="Profilzyl. PZ",Datenquelle_Peg2.1!$O$3,IF(N148="Blind",Datenquelle_Peg2.1!$O$2,IF(N148="Zylinderabdeckung",Datenquelle_Peg2.1!$O$4,IF(N148="Scandinavian Oval",Datenquelle_Peg2.1!$O$5,""))))</f>
        <v/>
      </c>
      <c r="CN148" s="312" t="str">
        <f>IF(P148="PZ 70",Datenquelle_Peg2.1!$Q$3,IF(P148="PZ 72",Datenquelle_Peg2.1!$Q$4,IF(P148="PZ 78",Datenquelle_Peg2.1!$Q$5,IF(P148="PZ 85",Datenquelle_Peg2.1!$Q$6,IF(P148="PZ 88",Datenquelle_Peg2.1!$Q$7,IF(P148="PZ 92",Datenquelle_Peg2.1!$Q$8,IF(P148="00",Datenquelle_Peg2.1!$Q$2,IF(P148="SO 105",Datenquelle_Peg2.1!$Q$9,""))))))))</f>
        <v/>
      </c>
      <c r="CO148" s="312" t="str">
        <f>IF(O148="Profilzyl. PZ",Datenquelle_Peg2.1!$S$3,IF(O148="Blind",Datenquelle_Peg2.1!$S$2,IF(O148="Scandinavian Oval",Datenquelle_Peg2.1!$S$4,"")))</f>
        <v/>
      </c>
      <c r="CP148" s="312" t="str">
        <f t="shared" si="57"/>
        <v/>
      </c>
      <c r="CQ148" s="312" t="str">
        <f>IF(AND(Q148="außen",R148="einrastend"),Datenquelle_Peg2.1!$W$3,IF(AND(Q148="außen",R148="verschraubt"),Datenquelle_Peg2.1!$W$2,""))</f>
        <v/>
      </c>
      <c r="CR148" s="312" t="str">
        <f t="shared" si="53"/>
        <v/>
      </c>
      <c r="CS148" s="312" t="str">
        <f t="shared" si="54"/>
        <v/>
      </c>
      <c r="CT148" s="312" t="str">
        <f t="shared" si="55"/>
        <v/>
      </c>
      <c r="CU148" s="312"/>
      <c r="CV148" s="312"/>
      <c r="CW148" s="312"/>
      <c r="CX148" s="312"/>
      <c r="CY148" s="312"/>
      <c r="CZ148" s="312"/>
      <c r="DA148" s="312"/>
      <c r="DB148" s="312"/>
      <c r="DC148" s="312"/>
      <c r="DD148" s="312"/>
      <c r="DE148" s="312"/>
      <c r="DF148" s="312"/>
      <c r="DG148" s="312"/>
      <c r="DH148" s="312"/>
      <c r="DI148" s="312"/>
      <c r="DJ148" s="312"/>
      <c r="DK148" s="312"/>
      <c r="DL148" s="312"/>
      <c r="DM148" s="312"/>
      <c r="DN148" s="312"/>
      <c r="DO148" s="312"/>
      <c r="DP148" s="312"/>
      <c r="DQ148" s="312"/>
      <c r="DR148" s="312"/>
      <c r="DS148" s="312"/>
      <c r="DT148" s="312"/>
      <c r="DU148" s="312"/>
      <c r="DV148" s="312"/>
      <c r="DW148" s="312"/>
      <c r="DX148" s="312"/>
      <c r="DY148" s="312"/>
      <c r="DZ148" s="312"/>
      <c r="EA148" s="312"/>
      <c r="EB148" s="312"/>
      <c r="EC148" s="312"/>
      <c r="ED148" s="312"/>
      <c r="EE148" s="312"/>
      <c r="EF148" s="312"/>
      <c r="EG148" s="312"/>
      <c r="EH148" s="312"/>
      <c r="EI148" s="312"/>
      <c r="EJ148" s="312"/>
      <c r="EK148" s="312"/>
      <c r="EL148" s="312"/>
      <c r="EM148" s="312"/>
      <c r="EN148" s="312"/>
      <c r="EO148" s="312"/>
      <c r="EP148" s="312"/>
      <c r="EQ148" s="312"/>
      <c r="ER148" s="312"/>
      <c r="ES148" s="312"/>
      <c r="ET148" s="312"/>
      <c r="EU148" s="312"/>
      <c r="EV148" s="312"/>
      <c r="EW148" s="312"/>
      <c r="EX148" s="312"/>
      <c r="EY148" s="312"/>
    </row>
    <row r="149" spans="1:155" s="48" customFormat="1" ht="30" customHeight="1" x14ac:dyDescent="0.2">
      <c r="A149" s="159" t="str">
        <f t="shared" si="41"/>
        <v/>
      </c>
      <c r="B149" s="72"/>
      <c r="C149" s="72"/>
      <c r="D149" s="73"/>
      <c r="E149" s="339"/>
      <c r="F149" s="340"/>
      <c r="G149" s="347"/>
      <c r="H149" s="347"/>
      <c r="I149" s="344"/>
      <c r="J149" s="345"/>
      <c r="K149" s="346"/>
      <c r="L149" s="229"/>
      <c r="M149" s="228"/>
      <c r="N149" s="65"/>
      <c r="O149" s="65"/>
      <c r="P149" s="67"/>
      <c r="Q149" s="62"/>
      <c r="R149" s="68"/>
      <c r="S149" s="63"/>
      <c r="T149" s="63"/>
      <c r="U149" s="337"/>
      <c r="V149" s="63"/>
      <c r="W149" s="123"/>
      <c r="X149" s="69"/>
      <c r="Y149" s="81"/>
      <c r="Z149" s="152"/>
      <c r="AA149" s="146"/>
      <c r="AB149" s="153"/>
      <c r="AC149" s="154"/>
      <c r="AD149" s="152"/>
      <c r="AE149" s="152"/>
      <c r="AF149" s="155"/>
      <c r="AG149" s="156"/>
      <c r="AH149" s="155"/>
      <c r="AI149" s="317" t="str">
        <f t="shared" si="48"/>
        <v/>
      </c>
      <c r="AJ149" s="317" t="str">
        <f t="shared" si="49"/>
        <v/>
      </c>
      <c r="AK149" s="328" t="e">
        <f>IF(AR149=".OS",VLOOKUP($AT149,'Pull-Downs_Zyl'!M:N,2,FALSE),VLOOKUP($AT149,'Pull-Downs_Zyl'!K:L,2,FALSE))</f>
        <v>#N/A</v>
      </c>
      <c r="AL149" s="318" t="str">
        <f t="shared" si="56"/>
        <v/>
      </c>
      <c r="AM149" s="158" t="e">
        <f>VLOOKUP($AT149,'Pull-Downs_Zyl'!$K$5:$O$525,3,FALSE)</f>
        <v>#N/A</v>
      </c>
      <c r="AN149" s="151" t="str">
        <f t="shared" si="42"/>
        <v/>
      </c>
      <c r="AO149" s="151" t="str">
        <f t="shared" si="43"/>
        <v/>
      </c>
      <c r="AP149" s="151" t="str">
        <f t="shared" si="44"/>
        <v/>
      </c>
      <c r="AQ149" s="151" t="str">
        <f t="shared" si="45"/>
        <v/>
      </c>
      <c r="AR149" s="207" t="str">
        <f t="shared" si="50"/>
        <v/>
      </c>
      <c r="AS149" s="157" t="s">
        <v>95</v>
      </c>
      <c r="AT149" s="158" t="str">
        <f>IF(V149="Zubehör/Ersatzteile",VLOOKUP(W149,'Pull-Downs_Zyl'!$K$518:$O$525,3,FALSE),CONCATENATE(AN149,AO149,AP149,AQ149,AR149))</f>
        <v/>
      </c>
      <c r="AW149" s="70" t="str">
        <f t="shared" si="46"/>
        <v/>
      </c>
      <c r="BD149" s="70" t="str">
        <f t="shared" si="47"/>
        <v/>
      </c>
      <c r="BK149" s="70" t="e">
        <f>IF(AND(#REF!="ja",M149=9,E149="PegaSys Office eVAYO"),CONCATENATE(L149,#REF!,M149,F149),IF(AND(#REF!="ja",M149=9,E149="PegaSys Office"),CONCATENATE(L149,#REF!,M149,F149),""))</f>
        <v>#REF!</v>
      </c>
      <c r="CB149" s="312"/>
      <c r="CC149" s="312"/>
      <c r="CD149" s="312"/>
      <c r="CE149" s="312" t="str">
        <f>IF(E149="PegaSys 2.1",Datenquelle_Peg2.1!$A$2,"")</f>
        <v/>
      </c>
      <c r="CF149" s="312" t="str">
        <f t="shared" si="51"/>
        <v/>
      </c>
      <c r="CG149" s="312" t="str">
        <f t="shared" si="52"/>
        <v/>
      </c>
      <c r="CH149" s="312" t="str">
        <f>IF(OR(S149="Rosetten",S149="Ovalrosetten"),Datenquelle_Peg2.1!$E$2,IF(OR(S149="Langschild",S149="Langschild schmal"),Datenquelle_Peg2.1!$E$3,IF(S149="Kurzschild",Datenquelle_Peg2.1!$E$4,IF(S149="Scandinavian Oval",Datenquelle_Peg2.1!$E$6,""))))</f>
        <v/>
      </c>
      <c r="CI149" s="312" t="str">
        <f>IF(T149=182,Datenquelle_Peg2.1!$G$2,IF(T149=192,Datenquelle_Peg2.1!$G$3,IF(T149=282,Datenquelle_Peg2.1!$G$4,IF(T149=292,Datenquelle_Peg2.1!$G$5,IF(T149=1182,Datenquelle_Peg2.1!$G$6,"")))))</f>
        <v/>
      </c>
      <c r="CJ149" s="312" t="str">
        <f>IF(G149="links",Datenquelle_Peg2.1!$I$2,IF(G149="rechts",Datenquelle_Peg2.1!$I$3,""))</f>
        <v/>
      </c>
      <c r="CK149" s="312" t="str">
        <f>IF(M149=7,Datenquelle_Peg2.1!$K$2,IF(M149=8,Datenquelle_Peg2.1!$K$3,IF(M149=8.5,Datenquelle_Peg2.1!$K$4,IF(M149=9,Datenquelle_Peg2.1!$K$5,IF(M149="F9 (FS)",Datenquelle_Peg2.1!$K$6,IF(M149=10,Datenquelle_Peg2.1!$K$7,""))))))</f>
        <v/>
      </c>
      <c r="CL149" s="312" t="str">
        <f>IF(L149="37-46 mm",Datenquelle_Peg2.1!$M$2,IF(L149="47-56 mm",Datenquelle_Peg2.1!$M$3,IF(L149="57-66 mm",Datenquelle_Peg2.1!$M$4,IF(L149="67-76 mm",Datenquelle_Peg2.1!$M$5,IF(L149="77-86 mm",Datenquelle_Peg2.1!$M$6,IF(L149="87-96 mm",Datenquelle_Peg2.1!$M$7,IF(L149="97-106 mm",Datenquelle_Peg2.1!$M$8,IF(L149="107-116 mm",Datenquelle_Peg2.1!$M$9,IF(L149="117-126 mm",Datenquelle_Peg2.1!$M$10,IF(L149="127-136 mm",Datenquelle_Peg2.1!$M$11,IF(L149="137-146 mm",Datenquelle_Peg2.1!$M$12,IF(L149="147-156 mm",Datenquelle_Peg2.1!$M$13,IF(L149="156-160 mm",Datenquelle_Peg2.1!$M$14,"")))))))))))))</f>
        <v/>
      </c>
      <c r="CM149" s="312" t="str">
        <f>IF(N149="Profilzyl. PZ",Datenquelle_Peg2.1!$O$3,IF(N149="Blind",Datenquelle_Peg2.1!$O$2,IF(N149="Zylinderabdeckung",Datenquelle_Peg2.1!$O$4,IF(N149="Scandinavian Oval",Datenquelle_Peg2.1!$O$5,""))))</f>
        <v/>
      </c>
      <c r="CN149" s="312" t="str">
        <f>IF(P149="PZ 70",Datenquelle_Peg2.1!$Q$3,IF(P149="PZ 72",Datenquelle_Peg2.1!$Q$4,IF(P149="PZ 78",Datenquelle_Peg2.1!$Q$5,IF(P149="PZ 85",Datenquelle_Peg2.1!$Q$6,IF(P149="PZ 88",Datenquelle_Peg2.1!$Q$7,IF(P149="PZ 92",Datenquelle_Peg2.1!$Q$8,IF(P149="00",Datenquelle_Peg2.1!$Q$2,IF(P149="SO 105",Datenquelle_Peg2.1!$Q$9,""))))))))</f>
        <v/>
      </c>
      <c r="CO149" s="312" t="str">
        <f>IF(O149="Profilzyl. PZ",Datenquelle_Peg2.1!$S$3,IF(O149="Blind",Datenquelle_Peg2.1!$S$2,IF(O149="Scandinavian Oval",Datenquelle_Peg2.1!$S$4,"")))</f>
        <v/>
      </c>
      <c r="CP149" s="312" t="str">
        <f t="shared" si="57"/>
        <v/>
      </c>
      <c r="CQ149" s="312" t="str">
        <f>IF(AND(Q149="außen",R149="einrastend"),Datenquelle_Peg2.1!$W$3,IF(AND(Q149="außen",R149="verschraubt"),Datenquelle_Peg2.1!$W$2,""))</f>
        <v/>
      </c>
      <c r="CR149" s="312" t="str">
        <f t="shared" si="53"/>
        <v/>
      </c>
      <c r="CS149" s="312" t="str">
        <f t="shared" si="54"/>
        <v/>
      </c>
      <c r="CT149" s="312" t="str">
        <f t="shared" si="55"/>
        <v/>
      </c>
      <c r="CU149" s="312"/>
      <c r="CV149" s="312"/>
      <c r="CW149" s="312"/>
      <c r="CX149" s="312"/>
      <c r="CY149" s="312"/>
      <c r="CZ149" s="312"/>
      <c r="DA149" s="312"/>
      <c r="DB149" s="312"/>
      <c r="DC149" s="312"/>
      <c r="DD149" s="312"/>
      <c r="DE149" s="312"/>
      <c r="DF149" s="312"/>
      <c r="DG149" s="312"/>
      <c r="DH149" s="312"/>
      <c r="DI149" s="312"/>
      <c r="DJ149" s="312"/>
      <c r="DK149" s="312"/>
      <c r="DL149" s="312"/>
      <c r="DM149" s="312"/>
      <c r="DN149" s="312"/>
      <c r="DO149" s="312"/>
      <c r="DP149" s="312"/>
      <c r="DQ149" s="312"/>
      <c r="DR149" s="312"/>
      <c r="DS149" s="312"/>
      <c r="DT149" s="312"/>
      <c r="DU149" s="312"/>
      <c r="DV149" s="312"/>
      <c r="DW149" s="312"/>
      <c r="DX149" s="312"/>
      <c r="DY149" s="312"/>
      <c r="DZ149" s="312"/>
      <c r="EA149" s="312"/>
      <c r="EB149" s="312"/>
      <c r="EC149" s="312"/>
      <c r="ED149" s="312"/>
      <c r="EE149" s="312"/>
      <c r="EF149" s="312"/>
      <c r="EG149" s="312"/>
      <c r="EH149" s="312"/>
      <c r="EI149" s="312"/>
      <c r="EJ149" s="312"/>
      <c r="EK149" s="312"/>
      <c r="EL149" s="312"/>
      <c r="EM149" s="312"/>
      <c r="EN149" s="312"/>
      <c r="EO149" s="312"/>
      <c r="EP149" s="312"/>
      <c r="EQ149" s="312"/>
      <c r="ER149" s="312"/>
      <c r="ES149" s="312"/>
      <c r="ET149" s="312"/>
      <c r="EU149" s="312"/>
      <c r="EV149" s="312"/>
      <c r="EW149" s="312"/>
      <c r="EX149" s="312"/>
      <c r="EY149" s="312"/>
    </row>
    <row r="150" spans="1:155" s="48" customFormat="1" ht="30" customHeight="1" x14ac:dyDescent="0.2">
      <c r="A150" s="159" t="str">
        <f t="shared" si="41"/>
        <v/>
      </c>
      <c r="B150" s="72"/>
      <c r="C150" s="72"/>
      <c r="D150" s="73"/>
      <c r="E150" s="339"/>
      <c r="F150" s="340"/>
      <c r="G150" s="347"/>
      <c r="H150" s="347"/>
      <c r="I150" s="344"/>
      <c r="J150" s="345"/>
      <c r="K150" s="346"/>
      <c r="L150" s="229"/>
      <c r="M150" s="228"/>
      <c r="N150" s="65"/>
      <c r="O150" s="65"/>
      <c r="P150" s="67"/>
      <c r="Q150" s="62"/>
      <c r="R150" s="68"/>
      <c r="S150" s="63"/>
      <c r="T150" s="63"/>
      <c r="U150" s="337"/>
      <c r="V150" s="63"/>
      <c r="W150" s="123"/>
      <c r="X150" s="69"/>
      <c r="Y150" s="81"/>
      <c r="Z150" s="152"/>
      <c r="AA150" s="146"/>
      <c r="AB150" s="153"/>
      <c r="AC150" s="154"/>
      <c r="AD150" s="152"/>
      <c r="AE150" s="152"/>
      <c r="AF150" s="155"/>
      <c r="AG150" s="156"/>
      <c r="AH150" s="155"/>
      <c r="AI150" s="317" t="str">
        <f t="shared" si="48"/>
        <v/>
      </c>
      <c r="AJ150" s="317" t="str">
        <f t="shared" si="49"/>
        <v/>
      </c>
      <c r="AK150" s="328" t="e">
        <f>IF(AR150=".OS",VLOOKUP($AT150,'Pull-Downs_Zyl'!M:N,2,FALSE),VLOOKUP($AT150,'Pull-Downs_Zyl'!K:L,2,FALSE))</f>
        <v>#N/A</v>
      </c>
      <c r="AL150" s="318" t="str">
        <f t="shared" si="56"/>
        <v/>
      </c>
      <c r="AM150" s="158" t="e">
        <f>VLOOKUP($AT150,'Pull-Downs_Zyl'!$K$5:$O$525,3,FALSE)</f>
        <v>#N/A</v>
      </c>
      <c r="AN150" s="151" t="str">
        <f t="shared" si="42"/>
        <v/>
      </c>
      <c r="AO150" s="151" t="str">
        <f t="shared" si="43"/>
        <v/>
      </c>
      <c r="AP150" s="151" t="str">
        <f t="shared" si="44"/>
        <v/>
      </c>
      <c r="AQ150" s="151" t="str">
        <f t="shared" si="45"/>
        <v/>
      </c>
      <c r="AR150" s="207" t="str">
        <f t="shared" si="50"/>
        <v/>
      </c>
      <c r="AS150" s="157" t="s">
        <v>95</v>
      </c>
      <c r="AT150" s="158" t="str">
        <f>IF(V150="Zubehör/Ersatzteile",VLOOKUP(W150,'Pull-Downs_Zyl'!$K$518:$O$525,3,FALSE),CONCATENATE(AN150,AO150,AP150,AQ150,AR150))</f>
        <v/>
      </c>
      <c r="AW150" s="70" t="str">
        <f t="shared" si="46"/>
        <v/>
      </c>
      <c r="BD150" s="70" t="str">
        <f t="shared" si="47"/>
        <v/>
      </c>
      <c r="BK150" s="70" t="e">
        <f>IF(AND(#REF!="ja",M150=9,E150="PegaSys Office eVAYO"),CONCATENATE(L150,#REF!,M150,F150),IF(AND(#REF!="ja",M150=9,E150="PegaSys Office"),CONCATENATE(L150,#REF!,M150,F150),""))</f>
        <v>#REF!</v>
      </c>
      <c r="CB150" s="312"/>
      <c r="CC150" s="312"/>
      <c r="CD150" s="312"/>
      <c r="CE150" s="312" t="str">
        <f>IF(E150="PegaSys 2.1",Datenquelle_Peg2.1!$A$2,"")</f>
        <v/>
      </c>
      <c r="CF150" s="312" t="str">
        <f t="shared" si="51"/>
        <v/>
      </c>
      <c r="CG150" s="312" t="str">
        <f t="shared" si="52"/>
        <v/>
      </c>
      <c r="CH150" s="312" t="str">
        <f>IF(OR(S150="Rosetten",S150="Ovalrosetten"),Datenquelle_Peg2.1!$E$2,IF(OR(S150="Langschild",S150="Langschild schmal"),Datenquelle_Peg2.1!$E$3,IF(S150="Kurzschild",Datenquelle_Peg2.1!$E$4,IF(S150="Scandinavian Oval",Datenquelle_Peg2.1!$E$6,""))))</f>
        <v/>
      </c>
      <c r="CI150" s="312" t="str">
        <f>IF(T150=182,Datenquelle_Peg2.1!$G$2,IF(T150=192,Datenquelle_Peg2.1!$G$3,IF(T150=282,Datenquelle_Peg2.1!$G$4,IF(T150=292,Datenquelle_Peg2.1!$G$5,IF(T150=1182,Datenquelle_Peg2.1!$G$6,"")))))</f>
        <v/>
      </c>
      <c r="CJ150" s="312" t="str">
        <f>IF(G150="links",Datenquelle_Peg2.1!$I$2,IF(G150="rechts",Datenquelle_Peg2.1!$I$3,""))</f>
        <v/>
      </c>
      <c r="CK150" s="312" t="str">
        <f>IF(M150=7,Datenquelle_Peg2.1!$K$2,IF(M150=8,Datenquelle_Peg2.1!$K$3,IF(M150=8.5,Datenquelle_Peg2.1!$K$4,IF(M150=9,Datenquelle_Peg2.1!$K$5,IF(M150="F9 (FS)",Datenquelle_Peg2.1!$K$6,IF(M150=10,Datenquelle_Peg2.1!$K$7,""))))))</f>
        <v/>
      </c>
      <c r="CL150" s="312" t="str">
        <f>IF(L150="37-46 mm",Datenquelle_Peg2.1!$M$2,IF(L150="47-56 mm",Datenquelle_Peg2.1!$M$3,IF(L150="57-66 mm",Datenquelle_Peg2.1!$M$4,IF(L150="67-76 mm",Datenquelle_Peg2.1!$M$5,IF(L150="77-86 mm",Datenquelle_Peg2.1!$M$6,IF(L150="87-96 mm",Datenquelle_Peg2.1!$M$7,IF(L150="97-106 mm",Datenquelle_Peg2.1!$M$8,IF(L150="107-116 mm",Datenquelle_Peg2.1!$M$9,IF(L150="117-126 mm",Datenquelle_Peg2.1!$M$10,IF(L150="127-136 mm",Datenquelle_Peg2.1!$M$11,IF(L150="137-146 mm",Datenquelle_Peg2.1!$M$12,IF(L150="147-156 mm",Datenquelle_Peg2.1!$M$13,IF(L150="156-160 mm",Datenquelle_Peg2.1!$M$14,"")))))))))))))</f>
        <v/>
      </c>
      <c r="CM150" s="312" t="str">
        <f>IF(N150="Profilzyl. PZ",Datenquelle_Peg2.1!$O$3,IF(N150="Blind",Datenquelle_Peg2.1!$O$2,IF(N150="Zylinderabdeckung",Datenquelle_Peg2.1!$O$4,IF(N150="Scandinavian Oval",Datenquelle_Peg2.1!$O$5,""))))</f>
        <v/>
      </c>
      <c r="CN150" s="312" t="str">
        <f>IF(P150="PZ 70",Datenquelle_Peg2.1!$Q$3,IF(P150="PZ 72",Datenquelle_Peg2.1!$Q$4,IF(P150="PZ 78",Datenquelle_Peg2.1!$Q$5,IF(P150="PZ 85",Datenquelle_Peg2.1!$Q$6,IF(P150="PZ 88",Datenquelle_Peg2.1!$Q$7,IF(P150="PZ 92",Datenquelle_Peg2.1!$Q$8,IF(P150="00",Datenquelle_Peg2.1!$Q$2,IF(P150="SO 105",Datenquelle_Peg2.1!$Q$9,""))))))))</f>
        <v/>
      </c>
      <c r="CO150" s="312" t="str">
        <f>IF(O150="Profilzyl. PZ",Datenquelle_Peg2.1!$S$3,IF(O150="Blind",Datenquelle_Peg2.1!$S$2,IF(O150="Scandinavian Oval",Datenquelle_Peg2.1!$S$4,"")))</f>
        <v/>
      </c>
      <c r="CP150" s="312" t="str">
        <f t="shared" si="57"/>
        <v/>
      </c>
      <c r="CQ150" s="312" t="str">
        <f>IF(AND(Q150="außen",R150="einrastend"),Datenquelle_Peg2.1!$W$3,IF(AND(Q150="außen",R150="verschraubt"),Datenquelle_Peg2.1!$W$2,""))</f>
        <v/>
      </c>
      <c r="CR150" s="312" t="str">
        <f t="shared" si="53"/>
        <v/>
      </c>
      <c r="CS150" s="312" t="str">
        <f t="shared" si="54"/>
        <v/>
      </c>
      <c r="CT150" s="312" t="str">
        <f t="shared" si="55"/>
        <v/>
      </c>
      <c r="CU150" s="312"/>
      <c r="CV150" s="312"/>
      <c r="CW150" s="312"/>
      <c r="CX150" s="312"/>
      <c r="CY150" s="312"/>
      <c r="CZ150" s="312"/>
      <c r="DA150" s="312"/>
      <c r="DB150" s="312"/>
      <c r="DC150" s="312"/>
      <c r="DD150" s="312"/>
      <c r="DE150" s="312"/>
      <c r="DF150" s="312"/>
      <c r="DG150" s="312"/>
      <c r="DH150" s="312"/>
      <c r="DI150" s="312"/>
      <c r="DJ150" s="312"/>
      <c r="DK150" s="312"/>
      <c r="DL150" s="312"/>
      <c r="DM150" s="312"/>
      <c r="DN150" s="312"/>
      <c r="DO150" s="312"/>
      <c r="DP150" s="312"/>
      <c r="DQ150" s="312"/>
      <c r="DR150" s="312"/>
      <c r="DS150" s="312"/>
      <c r="DT150" s="312"/>
      <c r="DU150" s="312"/>
      <c r="DV150" s="312"/>
      <c r="DW150" s="312"/>
      <c r="DX150" s="312"/>
      <c r="DY150" s="312"/>
      <c r="DZ150" s="312"/>
      <c r="EA150" s="312"/>
      <c r="EB150" s="312"/>
      <c r="EC150" s="312"/>
      <c r="ED150" s="312"/>
      <c r="EE150" s="312"/>
      <c r="EF150" s="312"/>
      <c r="EG150" s="312"/>
      <c r="EH150" s="312"/>
      <c r="EI150" s="312"/>
      <c r="EJ150" s="312"/>
      <c r="EK150" s="312"/>
      <c r="EL150" s="312"/>
      <c r="EM150" s="312"/>
      <c r="EN150" s="312"/>
      <c r="EO150" s="312"/>
      <c r="EP150" s="312"/>
      <c r="EQ150" s="312"/>
      <c r="ER150" s="312"/>
      <c r="ES150" s="312"/>
      <c r="ET150" s="312"/>
      <c r="EU150" s="312"/>
      <c r="EV150" s="312"/>
      <c r="EW150" s="312"/>
      <c r="EX150" s="312"/>
      <c r="EY150" s="312"/>
    </row>
    <row r="151" spans="1:155" s="48" customFormat="1" ht="30" customHeight="1" x14ac:dyDescent="0.2">
      <c r="A151" s="159" t="str">
        <f t="shared" si="41"/>
        <v/>
      </c>
      <c r="B151" s="72"/>
      <c r="C151" s="72"/>
      <c r="D151" s="73"/>
      <c r="E151" s="339"/>
      <c r="F151" s="340"/>
      <c r="G151" s="347"/>
      <c r="H151" s="347"/>
      <c r="I151" s="344"/>
      <c r="J151" s="345"/>
      <c r="K151" s="346"/>
      <c r="L151" s="229"/>
      <c r="M151" s="228"/>
      <c r="N151" s="65"/>
      <c r="O151" s="65"/>
      <c r="P151" s="67"/>
      <c r="Q151" s="62"/>
      <c r="R151" s="68"/>
      <c r="S151" s="63"/>
      <c r="T151" s="63"/>
      <c r="U151" s="337"/>
      <c r="V151" s="63"/>
      <c r="W151" s="123"/>
      <c r="X151" s="69"/>
      <c r="Y151" s="81"/>
      <c r="Z151" s="152"/>
      <c r="AA151" s="146"/>
      <c r="AB151" s="153"/>
      <c r="AC151" s="154"/>
      <c r="AD151" s="152"/>
      <c r="AE151" s="152"/>
      <c r="AF151" s="155"/>
      <c r="AG151" s="156"/>
      <c r="AH151" s="155"/>
      <c r="AI151" s="317" t="str">
        <f t="shared" si="48"/>
        <v/>
      </c>
      <c r="AJ151" s="317" t="str">
        <f t="shared" si="49"/>
        <v/>
      </c>
      <c r="AK151" s="328" t="e">
        <f>IF(AR151=".OS",VLOOKUP($AT151,'Pull-Downs_Zyl'!M:N,2,FALSE),VLOOKUP($AT151,'Pull-Downs_Zyl'!K:L,2,FALSE))</f>
        <v>#N/A</v>
      </c>
      <c r="AL151" s="318" t="str">
        <f t="shared" si="56"/>
        <v/>
      </c>
      <c r="AM151" s="158" t="e">
        <f>VLOOKUP($AT151,'Pull-Downs_Zyl'!$K$5:$O$525,3,FALSE)</f>
        <v>#N/A</v>
      </c>
      <c r="AN151" s="151" t="str">
        <f t="shared" si="42"/>
        <v/>
      </c>
      <c r="AO151" s="151" t="str">
        <f t="shared" si="43"/>
        <v/>
      </c>
      <c r="AP151" s="151" t="str">
        <f t="shared" si="44"/>
        <v/>
      </c>
      <c r="AQ151" s="151" t="str">
        <f t="shared" si="45"/>
        <v/>
      </c>
      <c r="AR151" s="207" t="str">
        <f t="shared" si="50"/>
        <v/>
      </c>
      <c r="AS151" s="157" t="s">
        <v>95</v>
      </c>
      <c r="AT151" s="158" t="str">
        <f>IF(V151="Zubehör/Ersatzteile",VLOOKUP(W151,'Pull-Downs_Zyl'!$K$518:$O$525,3,FALSE),CONCATENATE(AN151,AO151,AP151,AQ151,AR151))</f>
        <v/>
      </c>
      <c r="AW151" s="70" t="str">
        <f t="shared" si="46"/>
        <v/>
      </c>
      <c r="BD151" s="70" t="str">
        <f t="shared" si="47"/>
        <v/>
      </c>
      <c r="BK151" s="70" t="e">
        <f>IF(AND(#REF!="ja",M151=9,E151="PegaSys Office eVAYO"),CONCATENATE(L151,#REF!,M151,F151),IF(AND(#REF!="ja",M151=9,E151="PegaSys Office"),CONCATENATE(L151,#REF!,M151,F151),""))</f>
        <v>#REF!</v>
      </c>
      <c r="CB151" s="312"/>
      <c r="CC151" s="312"/>
      <c r="CD151" s="312"/>
      <c r="CE151" s="312" t="str">
        <f>IF(E151="PegaSys 2.1",Datenquelle_Peg2.1!$A$2,"")</f>
        <v/>
      </c>
      <c r="CF151" s="312" t="str">
        <f t="shared" si="51"/>
        <v/>
      </c>
      <c r="CG151" s="312" t="str">
        <f t="shared" si="52"/>
        <v/>
      </c>
      <c r="CH151" s="312" t="str">
        <f>IF(OR(S151="Rosetten",S151="Ovalrosetten"),Datenquelle_Peg2.1!$E$2,IF(OR(S151="Langschild",S151="Langschild schmal"),Datenquelle_Peg2.1!$E$3,IF(S151="Kurzschild",Datenquelle_Peg2.1!$E$4,IF(S151="Scandinavian Oval",Datenquelle_Peg2.1!$E$6,""))))</f>
        <v/>
      </c>
      <c r="CI151" s="312" t="str">
        <f>IF(T151=182,Datenquelle_Peg2.1!$G$2,IF(T151=192,Datenquelle_Peg2.1!$G$3,IF(T151=282,Datenquelle_Peg2.1!$G$4,IF(T151=292,Datenquelle_Peg2.1!$G$5,IF(T151=1182,Datenquelle_Peg2.1!$G$6,"")))))</f>
        <v/>
      </c>
      <c r="CJ151" s="312" t="str">
        <f>IF(G151="links",Datenquelle_Peg2.1!$I$2,IF(G151="rechts",Datenquelle_Peg2.1!$I$3,""))</f>
        <v/>
      </c>
      <c r="CK151" s="312" t="str">
        <f>IF(M151=7,Datenquelle_Peg2.1!$K$2,IF(M151=8,Datenquelle_Peg2.1!$K$3,IF(M151=8.5,Datenquelle_Peg2.1!$K$4,IF(M151=9,Datenquelle_Peg2.1!$K$5,IF(M151="F9 (FS)",Datenquelle_Peg2.1!$K$6,IF(M151=10,Datenquelle_Peg2.1!$K$7,""))))))</f>
        <v/>
      </c>
      <c r="CL151" s="312" t="str">
        <f>IF(L151="37-46 mm",Datenquelle_Peg2.1!$M$2,IF(L151="47-56 mm",Datenquelle_Peg2.1!$M$3,IF(L151="57-66 mm",Datenquelle_Peg2.1!$M$4,IF(L151="67-76 mm",Datenquelle_Peg2.1!$M$5,IF(L151="77-86 mm",Datenquelle_Peg2.1!$M$6,IF(L151="87-96 mm",Datenquelle_Peg2.1!$M$7,IF(L151="97-106 mm",Datenquelle_Peg2.1!$M$8,IF(L151="107-116 mm",Datenquelle_Peg2.1!$M$9,IF(L151="117-126 mm",Datenquelle_Peg2.1!$M$10,IF(L151="127-136 mm",Datenquelle_Peg2.1!$M$11,IF(L151="137-146 mm",Datenquelle_Peg2.1!$M$12,IF(L151="147-156 mm",Datenquelle_Peg2.1!$M$13,IF(L151="156-160 mm",Datenquelle_Peg2.1!$M$14,"")))))))))))))</f>
        <v/>
      </c>
      <c r="CM151" s="312" t="str">
        <f>IF(N151="Profilzyl. PZ",Datenquelle_Peg2.1!$O$3,IF(N151="Blind",Datenquelle_Peg2.1!$O$2,IF(N151="Zylinderabdeckung",Datenquelle_Peg2.1!$O$4,IF(N151="Scandinavian Oval",Datenquelle_Peg2.1!$O$5,""))))</f>
        <v/>
      </c>
      <c r="CN151" s="312" t="str">
        <f>IF(P151="PZ 70",Datenquelle_Peg2.1!$Q$3,IF(P151="PZ 72",Datenquelle_Peg2.1!$Q$4,IF(P151="PZ 78",Datenquelle_Peg2.1!$Q$5,IF(P151="PZ 85",Datenquelle_Peg2.1!$Q$6,IF(P151="PZ 88",Datenquelle_Peg2.1!$Q$7,IF(P151="PZ 92",Datenquelle_Peg2.1!$Q$8,IF(P151="00",Datenquelle_Peg2.1!$Q$2,IF(P151="SO 105",Datenquelle_Peg2.1!$Q$9,""))))))))</f>
        <v/>
      </c>
      <c r="CO151" s="312" t="str">
        <f>IF(O151="Profilzyl. PZ",Datenquelle_Peg2.1!$S$3,IF(O151="Blind",Datenquelle_Peg2.1!$S$2,IF(O151="Scandinavian Oval",Datenquelle_Peg2.1!$S$4,"")))</f>
        <v/>
      </c>
      <c r="CP151" s="312" t="str">
        <f t="shared" si="57"/>
        <v/>
      </c>
      <c r="CQ151" s="312" t="str">
        <f>IF(AND(Q151="außen",R151="einrastend"),Datenquelle_Peg2.1!$W$3,IF(AND(Q151="außen",R151="verschraubt"),Datenquelle_Peg2.1!$W$2,""))</f>
        <v/>
      </c>
      <c r="CR151" s="312" t="str">
        <f t="shared" si="53"/>
        <v/>
      </c>
      <c r="CS151" s="312" t="str">
        <f t="shared" si="54"/>
        <v/>
      </c>
      <c r="CT151" s="312" t="str">
        <f t="shared" si="55"/>
        <v/>
      </c>
      <c r="CU151" s="312"/>
      <c r="CV151" s="312"/>
      <c r="CW151" s="312"/>
      <c r="CX151" s="312"/>
      <c r="CY151" s="312"/>
      <c r="CZ151" s="312"/>
      <c r="DA151" s="312"/>
      <c r="DB151" s="312"/>
      <c r="DC151" s="312"/>
      <c r="DD151" s="312"/>
      <c r="DE151" s="312"/>
      <c r="DF151" s="312"/>
      <c r="DG151" s="312"/>
      <c r="DH151" s="312"/>
      <c r="DI151" s="312"/>
      <c r="DJ151" s="312"/>
      <c r="DK151" s="312"/>
      <c r="DL151" s="312"/>
      <c r="DM151" s="312"/>
      <c r="DN151" s="312"/>
      <c r="DO151" s="312"/>
      <c r="DP151" s="312"/>
      <c r="DQ151" s="312"/>
      <c r="DR151" s="312"/>
      <c r="DS151" s="312"/>
      <c r="DT151" s="312"/>
      <c r="DU151" s="312"/>
      <c r="DV151" s="312"/>
      <c r="DW151" s="312"/>
      <c r="DX151" s="312"/>
      <c r="DY151" s="312"/>
      <c r="DZ151" s="312"/>
      <c r="EA151" s="312"/>
      <c r="EB151" s="312"/>
      <c r="EC151" s="312"/>
      <c r="ED151" s="312"/>
      <c r="EE151" s="312"/>
      <c r="EF151" s="312"/>
      <c r="EG151" s="312"/>
      <c r="EH151" s="312"/>
      <c r="EI151" s="312"/>
      <c r="EJ151" s="312"/>
      <c r="EK151" s="312"/>
      <c r="EL151" s="312"/>
      <c r="EM151" s="312"/>
      <c r="EN151" s="312"/>
      <c r="EO151" s="312"/>
      <c r="EP151" s="312"/>
      <c r="EQ151" s="312"/>
      <c r="ER151" s="312"/>
      <c r="ES151" s="312"/>
      <c r="ET151" s="312"/>
      <c r="EU151" s="312"/>
      <c r="EV151" s="312"/>
      <c r="EW151" s="312"/>
      <c r="EX151" s="312"/>
      <c r="EY151" s="312"/>
    </row>
    <row r="152" spans="1:155" s="48" customFormat="1" ht="30" customHeight="1" x14ac:dyDescent="0.2">
      <c r="A152" s="159" t="str">
        <f t="shared" si="41"/>
        <v/>
      </c>
      <c r="B152" s="72"/>
      <c r="C152" s="72"/>
      <c r="D152" s="73"/>
      <c r="E152" s="339"/>
      <c r="F152" s="340"/>
      <c r="G152" s="347"/>
      <c r="H152" s="347"/>
      <c r="I152" s="344"/>
      <c r="J152" s="345"/>
      <c r="K152" s="346"/>
      <c r="L152" s="229"/>
      <c r="M152" s="228"/>
      <c r="N152" s="65"/>
      <c r="O152" s="65"/>
      <c r="P152" s="67"/>
      <c r="Q152" s="62"/>
      <c r="R152" s="68"/>
      <c r="S152" s="63"/>
      <c r="T152" s="63"/>
      <c r="U152" s="337"/>
      <c r="V152" s="63"/>
      <c r="W152" s="123"/>
      <c r="X152" s="69"/>
      <c r="Y152" s="81"/>
      <c r="Z152" s="152"/>
      <c r="AA152" s="146"/>
      <c r="AB152" s="153"/>
      <c r="AC152" s="154"/>
      <c r="AD152" s="152"/>
      <c r="AE152" s="152"/>
      <c r="AF152" s="155"/>
      <c r="AG152" s="156"/>
      <c r="AH152" s="155"/>
      <c r="AI152" s="317" t="str">
        <f t="shared" si="48"/>
        <v/>
      </c>
      <c r="AJ152" s="317" t="str">
        <f t="shared" si="49"/>
        <v/>
      </c>
      <c r="AK152" s="328" t="e">
        <f>IF(AR152=".OS",VLOOKUP($AT152,'Pull-Downs_Zyl'!M:N,2,FALSE),VLOOKUP($AT152,'Pull-Downs_Zyl'!K:L,2,FALSE))</f>
        <v>#N/A</v>
      </c>
      <c r="AL152" s="318" t="str">
        <f t="shared" si="56"/>
        <v/>
      </c>
      <c r="AM152" s="158" t="e">
        <f>VLOOKUP($AT152,'Pull-Downs_Zyl'!$K$5:$O$525,3,FALSE)</f>
        <v>#N/A</v>
      </c>
      <c r="AN152" s="151" t="str">
        <f t="shared" si="42"/>
        <v/>
      </c>
      <c r="AO152" s="151" t="str">
        <f t="shared" si="43"/>
        <v/>
      </c>
      <c r="AP152" s="151" t="str">
        <f t="shared" si="44"/>
        <v/>
      </c>
      <c r="AQ152" s="151" t="str">
        <f t="shared" si="45"/>
        <v/>
      </c>
      <c r="AR152" s="207" t="str">
        <f t="shared" si="50"/>
        <v/>
      </c>
      <c r="AS152" s="157" t="s">
        <v>95</v>
      </c>
      <c r="AT152" s="158" t="str">
        <f>IF(V152="Zubehör/Ersatzteile",VLOOKUP(W152,'Pull-Downs_Zyl'!$K$518:$O$525,3,FALSE),CONCATENATE(AN152,AO152,AP152,AQ152,AR152))</f>
        <v/>
      </c>
      <c r="AW152" s="70" t="str">
        <f t="shared" si="46"/>
        <v/>
      </c>
      <c r="BD152" s="70" t="str">
        <f t="shared" si="47"/>
        <v/>
      </c>
      <c r="BK152" s="70" t="e">
        <f>IF(AND(#REF!="ja",M152=9,E152="PegaSys Office eVAYO"),CONCATENATE(L152,#REF!,M152,F152),IF(AND(#REF!="ja",M152=9,E152="PegaSys Office"),CONCATENATE(L152,#REF!,M152,F152),""))</f>
        <v>#REF!</v>
      </c>
      <c r="CB152" s="312"/>
      <c r="CC152" s="312"/>
      <c r="CD152" s="312"/>
      <c r="CE152" s="312" t="str">
        <f>IF(E152="PegaSys 2.1",Datenquelle_Peg2.1!$A$2,"")</f>
        <v/>
      </c>
      <c r="CF152" s="312" t="str">
        <f t="shared" si="51"/>
        <v/>
      </c>
      <c r="CG152" s="312" t="str">
        <f t="shared" si="52"/>
        <v/>
      </c>
      <c r="CH152" s="312" t="str">
        <f>IF(OR(S152="Rosetten",S152="Ovalrosetten"),Datenquelle_Peg2.1!$E$2,IF(OR(S152="Langschild",S152="Langschild schmal"),Datenquelle_Peg2.1!$E$3,IF(S152="Kurzschild",Datenquelle_Peg2.1!$E$4,IF(S152="Scandinavian Oval",Datenquelle_Peg2.1!$E$6,""))))</f>
        <v/>
      </c>
      <c r="CI152" s="312" t="str">
        <f>IF(T152=182,Datenquelle_Peg2.1!$G$2,IF(T152=192,Datenquelle_Peg2.1!$G$3,IF(T152=282,Datenquelle_Peg2.1!$G$4,IF(T152=292,Datenquelle_Peg2.1!$G$5,IF(T152=1182,Datenquelle_Peg2.1!$G$6,"")))))</f>
        <v/>
      </c>
      <c r="CJ152" s="312" t="str">
        <f>IF(G152="links",Datenquelle_Peg2.1!$I$2,IF(G152="rechts",Datenquelle_Peg2.1!$I$3,""))</f>
        <v/>
      </c>
      <c r="CK152" s="312" t="str">
        <f>IF(M152=7,Datenquelle_Peg2.1!$K$2,IF(M152=8,Datenquelle_Peg2.1!$K$3,IF(M152=8.5,Datenquelle_Peg2.1!$K$4,IF(M152=9,Datenquelle_Peg2.1!$K$5,IF(M152="F9 (FS)",Datenquelle_Peg2.1!$K$6,IF(M152=10,Datenquelle_Peg2.1!$K$7,""))))))</f>
        <v/>
      </c>
      <c r="CL152" s="312" t="str">
        <f>IF(L152="37-46 mm",Datenquelle_Peg2.1!$M$2,IF(L152="47-56 mm",Datenquelle_Peg2.1!$M$3,IF(L152="57-66 mm",Datenquelle_Peg2.1!$M$4,IF(L152="67-76 mm",Datenquelle_Peg2.1!$M$5,IF(L152="77-86 mm",Datenquelle_Peg2.1!$M$6,IF(L152="87-96 mm",Datenquelle_Peg2.1!$M$7,IF(L152="97-106 mm",Datenquelle_Peg2.1!$M$8,IF(L152="107-116 mm",Datenquelle_Peg2.1!$M$9,IF(L152="117-126 mm",Datenquelle_Peg2.1!$M$10,IF(L152="127-136 mm",Datenquelle_Peg2.1!$M$11,IF(L152="137-146 mm",Datenquelle_Peg2.1!$M$12,IF(L152="147-156 mm",Datenquelle_Peg2.1!$M$13,IF(L152="156-160 mm",Datenquelle_Peg2.1!$M$14,"")))))))))))))</f>
        <v/>
      </c>
      <c r="CM152" s="312" t="str">
        <f>IF(N152="Profilzyl. PZ",Datenquelle_Peg2.1!$O$3,IF(N152="Blind",Datenquelle_Peg2.1!$O$2,IF(N152="Zylinderabdeckung",Datenquelle_Peg2.1!$O$4,IF(N152="Scandinavian Oval",Datenquelle_Peg2.1!$O$5,""))))</f>
        <v/>
      </c>
      <c r="CN152" s="312" t="str">
        <f>IF(P152="PZ 70",Datenquelle_Peg2.1!$Q$3,IF(P152="PZ 72",Datenquelle_Peg2.1!$Q$4,IF(P152="PZ 78",Datenquelle_Peg2.1!$Q$5,IF(P152="PZ 85",Datenquelle_Peg2.1!$Q$6,IF(P152="PZ 88",Datenquelle_Peg2.1!$Q$7,IF(P152="PZ 92",Datenquelle_Peg2.1!$Q$8,IF(P152="00",Datenquelle_Peg2.1!$Q$2,IF(P152="SO 105",Datenquelle_Peg2.1!$Q$9,""))))))))</f>
        <v/>
      </c>
      <c r="CO152" s="312" t="str">
        <f>IF(O152="Profilzyl. PZ",Datenquelle_Peg2.1!$S$3,IF(O152="Blind",Datenquelle_Peg2.1!$S$2,IF(O152="Scandinavian Oval",Datenquelle_Peg2.1!$S$4,"")))</f>
        <v/>
      </c>
      <c r="CP152" s="312" t="str">
        <f t="shared" si="57"/>
        <v/>
      </c>
      <c r="CQ152" s="312" t="str">
        <f>IF(AND(Q152="außen",R152="einrastend"),Datenquelle_Peg2.1!$W$3,IF(AND(Q152="außen",R152="verschraubt"),Datenquelle_Peg2.1!$W$2,""))</f>
        <v/>
      </c>
      <c r="CR152" s="312" t="str">
        <f t="shared" si="53"/>
        <v/>
      </c>
      <c r="CS152" s="312" t="str">
        <f t="shared" si="54"/>
        <v/>
      </c>
      <c r="CT152" s="312" t="str">
        <f t="shared" si="55"/>
        <v/>
      </c>
      <c r="CU152" s="312"/>
      <c r="CV152" s="312"/>
      <c r="CW152" s="312"/>
      <c r="CX152" s="312"/>
      <c r="CY152" s="312"/>
      <c r="CZ152" s="312"/>
      <c r="DA152" s="312"/>
      <c r="DB152" s="312"/>
      <c r="DC152" s="312"/>
      <c r="DD152" s="312"/>
      <c r="DE152" s="312"/>
      <c r="DF152" s="312"/>
      <c r="DG152" s="312"/>
      <c r="DH152" s="312"/>
      <c r="DI152" s="312"/>
      <c r="DJ152" s="312"/>
      <c r="DK152" s="312"/>
      <c r="DL152" s="312"/>
      <c r="DM152" s="312"/>
      <c r="DN152" s="312"/>
      <c r="DO152" s="312"/>
      <c r="DP152" s="312"/>
      <c r="DQ152" s="312"/>
      <c r="DR152" s="312"/>
      <c r="DS152" s="312"/>
      <c r="DT152" s="312"/>
      <c r="DU152" s="312"/>
      <c r="DV152" s="312"/>
      <c r="DW152" s="312"/>
      <c r="DX152" s="312"/>
      <c r="DY152" s="312"/>
      <c r="DZ152" s="312"/>
      <c r="EA152" s="312"/>
      <c r="EB152" s="312"/>
      <c r="EC152" s="312"/>
      <c r="ED152" s="312"/>
      <c r="EE152" s="312"/>
      <c r="EF152" s="312"/>
      <c r="EG152" s="312"/>
      <c r="EH152" s="312"/>
      <c r="EI152" s="312"/>
      <c r="EJ152" s="312"/>
      <c r="EK152" s="312"/>
      <c r="EL152" s="312"/>
      <c r="EM152" s="312"/>
      <c r="EN152" s="312"/>
      <c r="EO152" s="312"/>
      <c r="EP152" s="312"/>
      <c r="EQ152" s="312"/>
      <c r="ER152" s="312"/>
      <c r="ES152" s="312"/>
      <c r="ET152" s="312"/>
      <c r="EU152" s="312"/>
      <c r="EV152" s="312"/>
      <c r="EW152" s="312"/>
      <c r="EX152" s="312"/>
      <c r="EY152" s="312"/>
    </row>
    <row r="153" spans="1:155" s="48" customFormat="1" ht="30" customHeight="1" x14ac:dyDescent="0.2">
      <c r="A153" s="159" t="str">
        <f t="shared" si="41"/>
        <v/>
      </c>
      <c r="B153" s="72"/>
      <c r="C153" s="72"/>
      <c r="D153" s="73"/>
      <c r="E153" s="339"/>
      <c r="F153" s="340"/>
      <c r="G153" s="347"/>
      <c r="H153" s="347"/>
      <c r="I153" s="344"/>
      <c r="J153" s="345"/>
      <c r="K153" s="346"/>
      <c r="L153" s="229"/>
      <c r="M153" s="228"/>
      <c r="N153" s="65"/>
      <c r="O153" s="65"/>
      <c r="P153" s="67"/>
      <c r="Q153" s="62"/>
      <c r="R153" s="68"/>
      <c r="S153" s="63"/>
      <c r="T153" s="63"/>
      <c r="U153" s="337"/>
      <c r="V153" s="63"/>
      <c r="W153" s="123"/>
      <c r="X153" s="69"/>
      <c r="Y153" s="81"/>
      <c r="Z153" s="152"/>
      <c r="AA153" s="146"/>
      <c r="AB153" s="153"/>
      <c r="AC153" s="154"/>
      <c r="AD153" s="152"/>
      <c r="AE153" s="152"/>
      <c r="AF153" s="155"/>
      <c r="AG153" s="156"/>
      <c r="AH153" s="155"/>
      <c r="AI153" s="317" t="str">
        <f t="shared" si="48"/>
        <v/>
      </c>
      <c r="AJ153" s="317" t="str">
        <f t="shared" si="49"/>
        <v/>
      </c>
      <c r="AK153" s="328" t="e">
        <f>IF(AR153=".OS",VLOOKUP($AT153,'Pull-Downs_Zyl'!M:N,2,FALSE),VLOOKUP($AT153,'Pull-Downs_Zyl'!K:L,2,FALSE))</f>
        <v>#N/A</v>
      </c>
      <c r="AL153" s="318" t="str">
        <f t="shared" si="56"/>
        <v/>
      </c>
      <c r="AM153" s="158" t="e">
        <f>VLOOKUP($AT153,'Pull-Downs_Zyl'!$K$5:$O$525,3,FALSE)</f>
        <v>#N/A</v>
      </c>
      <c r="AN153" s="151" t="str">
        <f t="shared" si="42"/>
        <v/>
      </c>
      <c r="AO153" s="151" t="str">
        <f t="shared" si="43"/>
        <v/>
      </c>
      <c r="AP153" s="151" t="str">
        <f t="shared" si="44"/>
        <v/>
      </c>
      <c r="AQ153" s="151" t="str">
        <f t="shared" si="45"/>
        <v/>
      </c>
      <c r="AR153" s="207" t="str">
        <f t="shared" si="50"/>
        <v/>
      </c>
      <c r="AS153" s="157" t="s">
        <v>95</v>
      </c>
      <c r="AT153" s="158" t="str">
        <f>IF(V153="Zubehör/Ersatzteile",VLOOKUP(W153,'Pull-Downs_Zyl'!$K$518:$O$525,3,FALSE),CONCATENATE(AN153,AO153,AP153,AQ153,AR153))</f>
        <v/>
      </c>
      <c r="AW153" s="70" t="str">
        <f t="shared" si="46"/>
        <v/>
      </c>
      <c r="BD153" s="70" t="str">
        <f t="shared" si="47"/>
        <v/>
      </c>
      <c r="BK153" s="70" t="e">
        <f>IF(AND(#REF!="ja",M153=9,E153="PegaSys Office eVAYO"),CONCATENATE(L153,#REF!,M153,F153),IF(AND(#REF!="ja",M153=9,E153="PegaSys Office"),CONCATENATE(L153,#REF!,M153,F153),""))</f>
        <v>#REF!</v>
      </c>
      <c r="CB153" s="312"/>
      <c r="CC153" s="312"/>
      <c r="CD153" s="312"/>
      <c r="CE153" s="312" t="str">
        <f>IF(E153="PegaSys 2.1",Datenquelle_Peg2.1!$A$2,"")</f>
        <v/>
      </c>
      <c r="CF153" s="312" t="str">
        <f t="shared" si="51"/>
        <v/>
      </c>
      <c r="CG153" s="312" t="str">
        <f t="shared" si="52"/>
        <v/>
      </c>
      <c r="CH153" s="312" t="str">
        <f>IF(OR(S153="Rosetten",S153="Ovalrosetten"),Datenquelle_Peg2.1!$E$2,IF(OR(S153="Langschild",S153="Langschild schmal"),Datenquelle_Peg2.1!$E$3,IF(S153="Kurzschild",Datenquelle_Peg2.1!$E$4,IF(S153="Scandinavian Oval",Datenquelle_Peg2.1!$E$6,""))))</f>
        <v/>
      </c>
      <c r="CI153" s="312" t="str">
        <f>IF(T153=182,Datenquelle_Peg2.1!$G$2,IF(T153=192,Datenquelle_Peg2.1!$G$3,IF(T153=282,Datenquelle_Peg2.1!$G$4,IF(T153=292,Datenquelle_Peg2.1!$G$5,IF(T153=1182,Datenquelle_Peg2.1!$G$6,"")))))</f>
        <v/>
      </c>
      <c r="CJ153" s="312" t="str">
        <f>IF(G153="links",Datenquelle_Peg2.1!$I$2,IF(G153="rechts",Datenquelle_Peg2.1!$I$3,""))</f>
        <v/>
      </c>
      <c r="CK153" s="312" t="str">
        <f>IF(M153=7,Datenquelle_Peg2.1!$K$2,IF(M153=8,Datenquelle_Peg2.1!$K$3,IF(M153=8.5,Datenquelle_Peg2.1!$K$4,IF(M153=9,Datenquelle_Peg2.1!$K$5,IF(M153="F9 (FS)",Datenquelle_Peg2.1!$K$6,IF(M153=10,Datenquelle_Peg2.1!$K$7,""))))))</f>
        <v/>
      </c>
      <c r="CL153" s="312" t="str">
        <f>IF(L153="37-46 mm",Datenquelle_Peg2.1!$M$2,IF(L153="47-56 mm",Datenquelle_Peg2.1!$M$3,IF(L153="57-66 mm",Datenquelle_Peg2.1!$M$4,IF(L153="67-76 mm",Datenquelle_Peg2.1!$M$5,IF(L153="77-86 mm",Datenquelle_Peg2.1!$M$6,IF(L153="87-96 mm",Datenquelle_Peg2.1!$M$7,IF(L153="97-106 mm",Datenquelle_Peg2.1!$M$8,IF(L153="107-116 mm",Datenquelle_Peg2.1!$M$9,IF(L153="117-126 mm",Datenquelle_Peg2.1!$M$10,IF(L153="127-136 mm",Datenquelle_Peg2.1!$M$11,IF(L153="137-146 mm",Datenquelle_Peg2.1!$M$12,IF(L153="147-156 mm",Datenquelle_Peg2.1!$M$13,IF(L153="156-160 mm",Datenquelle_Peg2.1!$M$14,"")))))))))))))</f>
        <v/>
      </c>
      <c r="CM153" s="312" t="str">
        <f>IF(N153="Profilzyl. PZ",Datenquelle_Peg2.1!$O$3,IF(N153="Blind",Datenquelle_Peg2.1!$O$2,IF(N153="Zylinderabdeckung",Datenquelle_Peg2.1!$O$4,IF(N153="Scandinavian Oval",Datenquelle_Peg2.1!$O$5,""))))</f>
        <v/>
      </c>
      <c r="CN153" s="312" t="str">
        <f>IF(P153="PZ 70",Datenquelle_Peg2.1!$Q$3,IF(P153="PZ 72",Datenquelle_Peg2.1!$Q$4,IF(P153="PZ 78",Datenquelle_Peg2.1!$Q$5,IF(P153="PZ 85",Datenquelle_Peg2.1!$Q$6,IF(P153="PZ 88",Datenquelle_Peg2.1!$Q$7,IF(P153="PZ 92",Datenquelle_Peg2.1!$Q$8,IF(P153="00",Datenquelle_Peg2.1!$Q$2,IF(P153="SO 105",Datenquelle_Peg2.1!$Q$9,""))))))))</f>
        <v/>
      </c>
      <c r="CO153" s="312" t="str">
        <f>IF(O153="Profilzyl. PZ",Datenquelle_Peg2.1!$S$3,IF(O153="Blind",Datenquelle_Peg2.1!$S$2,IF(O153="Scandinavian Oval",Datenquelle_Peg2.1!$S$4,"")))</f>
        <v/>
      </c>
      <c r="CP153" s="312" t="str">
        <f t="shared" si="57"/>
        <v/>
      </c>
      <c r="CQ153" s="312" t="str">
        <f>IF(AND(Q153="außen",R153="einrastend"),Datenquelle_Peg2.1!$W$3,IF(AND(Q153="außen",R153="verschraubt"),Datenquelle_Peg2.1!$W$2,""))</f>
        <v/>
      </c>
      <c r="CR153" s="312" t="str">
        <f t="shared" si="53"/>
        <v/>
      </c>
      <c r="CS153" s="312" t="str">
        <f t="shared" si="54"/>
        <v/>
      </c>
      <c r="CT153" s="312" t="str">
        <f t="shared" si="55"/>
        <v/>
      </c>
      <c r="CU153" s="312"/>
      <c r="CV153" s="312"/>
      <c r="CW153" s="312"/>
      <c r="CX153" s="312"/>
      <c r="CY153" s="312"/>
      <c r="CZ153" s="312"/>
      <c r="DA153" s="312"/>
      <c r="DB153" s="312"/>
      <c r="DC153" s="312"/>
      <c r="DD153" s="312"/>
      <c r="DE153" s="312"/>
      <c r="DF153" s="312"/>
      <c r="DG153" s="312"/>
      <c r="DH153" s="312"/>
      <c r="DI153" s="312"/>
      <c r="DJ153" s="312"/>
      <c r="DK153" s="312"/>
      <c r="DL153" s="312"/>
      <c r="DM153" s="312"/>
      <c r="DN153" s="312"/>
      <c r="DO153" s="312"/>
      <c r="DP153" s="312"/>
      <c r="DQ153" s="312"/>
      <c r="DR153" s="312"/>
      <c r="DS153" s="312"/>
      <c r="DT153" s="312"/>
      <c r="DU153" s="312"/>
      <c r="DV153" s="312"/>
      <c r="DW153" s="312"/>
      <c r="DX153" s="312"/>
      <c r="DY153" s="312"/>
      <c r="DZ153" s="312"/>
      <c r="EA153" s="312"/>
      <c r="EB153" s="312"/>
      <c r="EC153" s="312"/>
      <c r="ED153" s="312"/>
      <c r="EE153" s="312"/>
      <c r="EF153" s="312"/>
      <c r="EG153" s="312"/>
      <c r="EH153" s="312"/>
      <c r="EI153" s="312"/>
      <c r="EJ153" s="312"/>
      <c r="EK153" s="312"/>
      <c r="EL153" s="312"/>
      <c r="EM153" s="312"/>
      <c r="EN153" s="312"/>
      <c r="EO153" s="312"/>
      <c r="EP153" s="312"/>
      <c r="EQ153" s="312"/>
      <c r="ER153" s="312"/>
      <c r="ES153" s="312"/>
      <c r="ET153" s="312"/>
      <c r="EU153" s="312"/>
      <c r="EV153" s="312"/>
      <c r="EW153" s="312"/>
      <c r="EX153" s="312"/>
      <c r="EY153" s="312"/>
    </row>
    <row r="154" spans="1:155" s="48" customFormat="1" ht="30" customHeight="1" x14ac:dyDescent="0.2">
      <c r="A154" s="159" t="str">
        <f t="shared" si="41"/>
        <v/>
      </c>
      <c r="B154" s="72"/>
      <c r="C154" s="72"/>
      <c r="D154" s="73"/>
      <c r="E154" s="339"/>
      <c r="F154" s="340"/>
      <c r="G154" s="347"/>
      <c r="H154" s="347"/>
      <c r="I154" s="344"/>
      <c r="J154" s="345"/>
      <c r="K154" s="346"/>
      <c r="L154" s="229"/>
      <c r="M154" s="228"/>
      <c r="N154" s="65"/>
      <c r="O154" s="65"/>
      <c r="P154" s="67"/>
      <c r="Q154" s="62"/>
      <c r="R154" s="68"/>
      <c r="S154" s="63"/>
      <c r="T154" s="63"/>
      <c r="U154" s="337"/>
      <c r="V154" s="63"/>
      <c r="W154" s="123"/>
      <c r="X154" s="69"/>
      <c r="Y154" s="81"/>
      <c r="Z154" s="152"/>
      <c r="AA154" s="146"/>
      <c r="AB154" s="153"/>
      <c r="AC154" s="154"/>
      <c r="AD154" s="152"/>
      <c r="AE154" s="152"/>
      <c r="AF154" s="155"/>
      <c r="AG154" s="156"/>
      <c r="AH154" s="155"/>
      <c r="AI154" s="317" t="str">
        <f t="shared" si="48"/>
        <v/>
      </c>
      <c r="AJ154" s="317" t="str">
        <f t="shared" si="49"/>
        <v/>
      </c>
      <c r="AK154" s="328" t="e">
        <f>IF(AR154=".OS",VLOOKUP($AT154,'Pull-Downs_Zyl'!M:N,2,FALSE),VLOOKUP($AT154,'Pull-Downs_Zyl'!K:L,2,FALSE))</f>
        <v>#N/A</v>
      </c>
      <c r="AL154" s="318" t="str">
        <f t="shared" si="56"/>
        <v/>
      </c>
      <c r="AM154" s="158" t="e">
        <f>VLOOKUP($AT154,'Pull-Downs_Zyl'!$K$5:$O$525,3,FALSE)</f>
        <v>#N/A</v>
      </c>
      <c r="AN154" s="151" t="str">
        <f t="shared" si="42"/>
        <v/>
      </c>
      <c r="AO154" s="151" t="str">
        <f t="shared" si="43"/>
        <v/>
      </c>
      <c r="AP154" s="151" t="str">
        <f t="shared" si="44"/>
        <v/>
      </c>
      <c r="AQ154" s="151" t="str">
        <f t="shared" si="45"/>
        <v/>
      </c>
      <c r="AR154" s="207" t="str">
        <f t="shared" si="50"/>
        <v/>
      </c>
      <c r="AS154" s="157" t="s">
        <v>95</v>
      </c>
      <c r="AT154" s="158" t="str">
        <f>IF(V154="Zubehör/Ersatzteile",VLOOKUP(W154,'Pull-Downs_Zyl'!$K$518:$O$525,3,FALSE),CONCATENATE(AN154,AO154,AP154,AQ154,AR154))</f>
        <v/>
      </c>
      <c r="AW154" s="70" t="str">
        <f t="shared" si="46"/>
        <v/>
      </c>
      <c r="BD154" s="70" t="str">
        <f t="shared" si="47"/>
        <v/>
      </c>
      <c r="BK154" s="70" t="e">
        <f>IF(AND(#REF!="ja",M154=9,E154="PegaSys Office eVAYO"),CONCATENATE(L154,#REF!,M154,F154),IF(AND(#REF!="ja",M154=9,E154="PegaSys Office"),CONCATENATE(L154,#REF!,M154,F154),""))</f>
        <v>#REF!</v>
      </c>
      <c r="CB154" s="312"/>
      <c r="CC154" s="312"/>
      <c r="CD154" s="312"/>
      <c r="CE154" s="312" t="str">
        <f>IF(E154="PegaSys 2.1",Datenquelle_Peg2.1!$A$2,"")</f>
        <v/>
      </c>
      <c r="CF154" s="312" t="str">
        <f t="shared" si="51"/>
        <v/>
      </c>
      <c r="CG154" s="312" t="str">
        <f t="shared" si="52"/>
        <v/>
      </c>
      <c r="CH154" s="312" t="str">
        <f>IF(OR(S154="Rosetten",S154="Ovalrosetten"),Datenquelle_Peg2.1!$E$2,IF(OR(S154="Langschild",S154="Langschild schmal"),Datenquelle_Peg2.1!$E$3,IF(S154="Kurzschild",Datenquelle_Peg2.1!$E$4,IF(S154="Scandinavian Oval",Datenquelle_Peg2.1!$E$6,""))))</f>
        <v/>
      </c>
      <c r="CI154" s="312" t="str">
        <f>IF(T154=182,Datenquelle_Peg2.1!$G$2,IF(T154=192,Datenquelle_Peg2.1!$G$3,IF(T154=282,Datenquelle_Peg2.1!$G$4,IF(T154=292,Datenquelle_Peg2.1!$G$5,IF(T154=1182,Datenquelle_Peg2.1!$G$6,"")))))</f>
        <v/>
      </c>
      <c r="CJ154" s="312" t="str">
        <f>IF(G154="links",Datenquelle_Peg2.1!$I$2,IF(G154="rechts",Datenquelle_Peg2.1!$I$3,""))</f>
        <v/>
      </c>
      <c r="CK154" s="312" t="str">
        <f>IF(M154=7,Datenquelle_Peg2.1!$K$2,IF(M154=8,Datenquelle_Peg2.1!$K$3,IF(M154=8.5,Datenquelle_Peg2.1!$K$4,IF(M154=9,Datenquelle_Peg2.1!$K$5,IF(M154="F9 (FS)",Datenquelle_Peg2.1!$K$6,IF(M154=10,Datenquelle_Peg2.1!$K$7,""))))))</f>
        <v/>
      </c>
      <c r="CL154" s="312" t="str">
        <f>IF(L154="37-46 mm",Datenquelle_Peg2.1!$M$2,IF(L154="47-56 mm",Datenquelle_Peg2.1!$M$3,IF(L154="57-66 mm",Datenquelle_Peg2.1!$M$4,IF(L154="67-76 mm",Datenquelle_Peg2.1!$M$5,IF(L154="77-86 mm",Datenquelle_Peg2.1!$M$6,IF(L154="87-96 mm",Datenquelle_Peg2.1!$M$7,IF(L154="97-106 mm",Datenquelle_Peg2.1!$M$8,IF(L154="107-116 mm",Datenquelle_Peg2.1!$M$9,IF(L154="117-126 mm",Datenquelle_Peg2.1!$M$10,IF(L154="127-136 mm",Datenquelle_Peg2.1!$M$11,IF(L154="137-146 mm",Datenquelle_Peg2.1!$M$12,IF(L154="147-156 mm",Datenquelle_Peg2.1!$M$13,IF(L154="156-160 mm",Datenquelle_Peg2.1!$M$14,"")))))))))))))</f>
        <v/>
      </c>
      <c r="CM154" s="312" t="str">
        <f>IF(N154="Profilzyl. PZ",Datenquelle_Peg2.1!$O$3,IF(N154="Blind",Datenquelle_Peg2.1!$O$2,IF(N154="Zylinderabdeckung",Datenquelle_Peg2.1!$O$4,IF(N154="Scandinavian Oval",Datenquelle_Peg2.1!$O$5,""))))</f>
        <v/>
      </c>
      <c r="CN154" s="312" t="str">
        <f>IF(P154="PZ 70",Datenquelle_Peg2.1!$Q$3,IF(P154="PZ 72",Datenquelle_Peg2.1!$Q$4,IF(P154="PZ 78",Datenquelle_Peg2.1!$Q$5,IF(P154="PZ 85",Datenquelle_Peg2.1!$Q$6,IF(P154="PZ 88",Datenquelle_Peg2.1!$Q$7,IF(P154="PZ 92",Datenquelle_Peg2.1!$Q$8,IF(P154="00",Datenquelle_Peg2.1!$Q$2,IF(P154="SO 105",Datenquelle_Peg2.1!$Q$9,""))))))))</f>
        <v/>
      </c>
      <c r="CO154" s="312" t="str">
        <f>IF(O154="Profilzyl. PZ",Datenquelle_Peg2.1!$S$3,IF(O154="Blind",Datenquelle_Peg2.1!$S$2,IF(O154="Scandinavian Oval",Datenquelle_Peg2.1!$S$4,"")))</f>
        <v/>
      </c>
      <c r="CP154" s="312" t="str">
        <f t="shared" si="57"/>
        <v/>
      </c>
      <c r="CQ154" s="312" t="str">
        <f>IF(AND(Q154="außen",R154="einrastend"),Datenquelle_Peg2.1!$W$3,IF(AND(Q154="außen",R154="verschraubt"),Datenquelle_Peg2.1!$W$2,""))</f>
        <v/>
      </c>
      <c r="CR154" s="312" t="str">
        <f t="shared" si="53"/>
        <v/>
      </c>
      <c r="CS154" s="312" t="str">
        <f t="shared" si="54"/>
        <v/>
      </c>
      <c r="CT154" s="312" t="str">
        <f t="shared" si="55"/>
        <v/>
      </c>
      <c r="CU154" s="312"/>
      <c r="CV154" s="312"/>
      <c r="CW154" s="312"/>
      <c r="CX154" s="312"/>
      <c r="CY154" s="312"/>
      <c r="CZ154" s="312"/>
      <c r="DA154" s="312"/>
      <c r="DB154" s="312"/>
      <c r="DC154" s="312"/>
      <c r="DD154" s="312"/>
      <c r="DE154" s="312"/>
      <c r="DF154" s="312"/>
      <c r="DG154" s="312"/>
      <c r="DH154" s="312"/>
      <c r="DI154" s="312"/>
      <c r="DJ154" s="312"/>
      <c r="DK154" s="312"/>
      <c r="DL154" s="312"/>
      <c r="DM154" s="312"/>
      <c r="DN154" s="312"/>
      <c r="DO154" s="312"/>
      <c r="DP154" s="312"/>
      <c r="DQ154" s="312"/>
      <c r="DR154" s="312"/>
      <c r="DS154" s="312"/>
      <c r="DT154" s="312"/>
      <c r="DU154" s="312"/>
      <c r="DV154" s="312"/>
      <c r="DW154" s="312"/>
      <c r="DX154" s="312"/>
      <c r="DY154" s="312"/>
      <c r="DZ154" s="312"/>
      <c r="EA154" s="312"/>
      <c r="EB154" s="312"/>
      <c r="EC154" s="312"/>
      <c r="ED154" s="312"/>
      <c r="EE154" s="312"/>
      <c r="EF154" s="312"/>
      <c r="EG154" s="312"/>
      <c r="EH154" s="312"/>
      <c r="EI154" s="312"/>
      <c r="EJ154" s="312"/>
      <c r="EK154" s="312"/>
      <c r="EL154" s="312"/>
      <c r="EM154" s="312"/>
      <c r="EN154" s="312"/>
      <c r="EO154" s="312"/>
      <c r="EP154" s="312"/>
      <c r="EQ154" s="312"/>
      <c r="ER154" s="312"/>
      <c r="ES154" s="312"/>
      <c r="ET154" s="312"/>
      <c r="EU154" s="312"/>
      <c r="EV154" s="312"/>
      <c r="EW154" s="312"/>
      <c r="EX154" s="312"/>
      <c r="EY154" s="312"/>
    </row>
    <row r="155" spans="1:155" s="48" customFormat="1" ht="30" customHeight="1" x14ac:dyDescent="0.2">
      <c r="A155" s="159" t="str">
        <f t="shared" si="41"/>
        <v/>
      </c>
      <c r="B155" s="72"/>
      <c r="C155" s="72"/>
      <c r="D155" s="73"/>
      <c r="E155" s="339"/>
      <c r="F155" s="340"/>
      <c r="G155" s="347"/>
      <c r="H155" s="347"/>
      <c r="I155" s="344"/>
      <c r="J155" s="345"/>
      <c r="K155" s="346"/>
      <c r="L155" s="229"/>
      <c r="M155" s="228"/>
      <c r="N155" s="65"/>
      <c r="O155" s="65"/>
      <c r="P155" s="67"/>
      <c r="Q155" s="62"/>
      <c r="R155" s="68"/>
      <c r="S155" s="63"/>
      <c r="T155" s="63"/>
      <c r="U155" s="337"/>
      <c r="V155" s="63"/>
      <c r="W155" s="123"/>
      <c r="X155" s="69"/>
      <c r="Y155" s="81"/>
      <c r="Z155" s="152"/>
      <c r="AA155" s="146"/>
      <c r="AB155" s="153"/>
      <c r="AC155" s="154"/>
      <c r="AD155" s="152"/>
      <c r="AE155" s="152"/>
      <c r="AF155" s="155"/>
      <c r="AG155" s="156"/>
      <c r="AH155" s="155"/>
      <c r="AI155" s="317" t="str">
        <f t="shared" si="48"/>
        <v/>
      </c>
      <c r="AJ155" s="317" t="str">
        <f t="shared" si="49"/>
        <v/>
      </c>
      <c r="AK155" s="328" t="e">
        <f>IF(AR155=".OS",VLOOKUP($AT155,'Pull-Downs_Zyl'!M:N,2,FALSE),VLOOKUP($AT155,'Pull-Downs_Zyl'!K:L,2,FALSE))</f>
        <v>#N/A</v>
      </c>
      <c r="AL155" s="318" t="str">
        <f t="shared" si="56"/>
        <v/>
      </c>
      <c r="AM155" s="158" t="e">
        <f>VLOOKUP($AT155,'Pull-Downs_Zyl'!$K$5:$O$525,3,FALSE)</f>
        <v>#N/A</v>
      </c>
      <c r="AN155" s="151" t="str">
        <f t="shared" si="42"/>
        <v/>
      </c>
      <c r="AO155" s="151" t="str">
        <f t="shared" si="43"/>
        <v/>
      </c>
      <c r="AP155" s="151" t="str">
        <f t="shared" si="44"/>
        <v/>
      </c>
      <c r="AQ155" s="151" t="str">
        <f t="shared" si="45"/>
        <v/>
      </c>
      <c r="AR155" s="207" t="str">
        <f t="shared" si="50"/>
        <v/>
      </c>
      <c r="AS155" s="157" t="s">
        <v>95</v>
      </c>
      <c r="AT155" s="158" t="str">
        <f>IF(V155="Zubehör/Ersatzteile",VLOOKUP(W155,'Pull-Downs_Zyl'!$K$518:$O$525,3,FALSE),CONCATENATE(AN155,AO155,AP155,AQ155,AR155))</f>
        <v/>
      </c>
      <c r="AW155" s="70" t="str">
        <f t="shared" si="46"/>
        <v/>
      </c>
      <c r="BD155" s="70" t="str">
        <f t="shared" si="47"/>
        <v/>
      </c>
      <c r="BK155" s="70" t="e">
        <f>IF(AND(#REF!="ja",M155=9,E155="PegaSys Office eVAYO"),CONCATENATE(L155,#REF!,M155,F155),IF(AND(#REF!="ja",M155=9,E155="PegaSys Office"),CONCATENATE(L155,#REF!,M155,F155),""))</f>
        <v>#REF!</v>
      </c>
      <c r="CB155" s="312"/>
      <c r="CC155" s="312"/>
      <c r="CD155" s="312"/>
      <c r="CE155" s="312" t="str">
        <f>IF(E155="PegaSys 2.1",Datenquelle_Peg2.1!$A$2,"")</f>
        <v/>
      </c>
      <c r="CF155" s="312" t="str">
        <f t="shared" si="51"/>
        <v/>
      </c>
      <c r="CG155" s="312" t="str">
        <f t="shared" si="52"/>
        <v/>
      </c>
      <c r="CH155" s="312" t="str">
        <f>IF(OR(S155="Rosetten",S155="Ovalrosetten"),Datenquelle_Peg2.1!$E$2,IF(OR(S155="Langschild",S155="Langschild schmal"),Datenquelle_Peg2.1!$E$3,IF(S155="Kurzschild",Datenquelle_Peg2.1!$E$4,IF(S155="Scandinavian Oval",Datenquelle_Peg2.1!$E$6,""))))</f>
        <v/>
      </c>
      <c r="CI155" s="312" t="str">
        <f>IF(T155=182,Datenquelle_Peg2.1!$G$2,IF(T155=192,Datenquelle_Peg2.1!$G$3,IF(T155=282,Datenquelle_Peg2.1!$G$4,IF(T155=292,Datenquelle_Peg2.1!$G$5,IF(T155=1182,Datenquelle_Peg2.1!$G$6,"")))))</f>
        <v/>
      </c>
      <c r="CJ155" s="312" t="str">
        <f>IF(G155="links",Datenquelle_Peg2.1!$I$2,IF(G155="rechts",Datenquelle_Peg2.1!$I$3,""))</f>
        <v/>
      </c>
      <c r="CK155" s="312" t="str">
        <f>IF(M155=7,Datenquelle_Peg2.1!$K$2,IF(M155=8,Datenquelle_Peg2.1!$K$3,IF(M155=8.5,Datenquelle_Peg2.1!$K$4,IF(M155=9,Datenquelle_Peg2.1!$K$5,IF(M155="F9 (FS)",Datenquelle_Peg2.1!$K$6,IF(M155=10,Datenquelle_Peg2.1!$K$7,""))))))</f>
        <v/>
      </c>
      <c r="CL155" s="312" t="str">
        <f>IF(L155="37-46 mm",Datenquelle_Peg2.1!$M$2,IF(L155="47-56 mm",Datenquelle_Peg2.1!$M$3,IF(L155="57-66 mm",Datenquelle_Peg2.1!$M$4,IF(L155="67-76 mm",Datenquelle_Peg2.1!$M$5,IF(L155="77-86 mm",Datenquelle_Peg2.1!$M$6,IF(L155="87-96 mm",Datenquelle_Peg2.1!$M$7,IF(L155="97-106 mm",Datenquelle_Peg2.1!$M$8,IF(L155="107-116 mm",Datenquelle_Peg2.1!$M$9,IF(L155="117-126 mm",Datenquelle_Peg2.1!$M$10,IF(L155="127-136 mm",Datenquelle_Peg2.1!$M$11,IF(L155="137-146 mm",Datenquelle_Peg2.1!$M$12,IF(L155="147-156 mm",Datenquelle_Peg2.1!$M$13,IF(L155="156-160 mm",Datenquelle_Peg2.1!$M$14,"")))))))))))))</f>
        <v/>
      </c>
      <c r="CM155" s="312" t="str">
        <f>IF(N155="Profilzyl. PZ",Datenquelle_Peg2.1!$O$3,IF(N155="Blind",Datenquelle_Peg2.1!$O$2,IF(N155="Zylinderabdeckung",Datenquelle_Peg2.1!$O$4,IF(N155="Scandinavian Oval",Datenquelle_Peg2.1!$O$5,""))))</f>
        <v/>
      </c>
      <c r="CN155" s="312" t="str">
        <f>IF(P155="PZ 70",Datenquelle_Peg2.1!$Q$3,IF(P155="PZ 72",Datenquelle_Peg2.1!$Q$4,IF(P155="PZ 78",Datenquelle_Peg2.1!$Q$5,IF(P155="PZ 85",Datenquelle_Peg2.1!$Q$6,IF(P155="PZ 88",Datenquelle_Peg2.1!$Q$7,IF(P155="PZ 92",Datenquelle_Peg2.1!$Q$8,IF(P155="00",Datenquelle_Peg2.1!$Q$2,IF(P155="SO 105",Datenquelle_Peg2.1!$Q$9,""))))))))</f>
        <v/>
      </c>
      <c r="CO155" s="312" t="str">
        <f>IF(O155="Profilzyl. PZ",Datenquelle_Peg2.1!$S$3,IF(O155="Blind",Datenquelle_Peg2.1!$S$2,IF(O155="Scandinavian Oval",Datenquelle_Peg2.1!$S$4,"")))</f>
        <v/>
      </c>
      <c r="CP155" s="312" t="str">
        <f t="shared" si="57"/>
        <v/>
      </c>
      <c r="CQ155" s="312" t="str">
        <f>IF(AND(Q155="außen",R155="einrastend"),Datenquelle_Peg2.1!$W$3,IF(AND(Q155="außen",R155="verschraubt"),Datenquelle_Peg2.1!$W$2,""))</f>
        <v/>
      </c>
      <c r="CR155" s="312" t="str">
        <f t="shared" si="53"/>
        <v/>
      </c>
      <c r="CS155" s="312" t="str">
        <f t="shared" si="54"/>
        <v/>
      </c>
      <c r="CT155" s="312" t="str">
        <f t="shared" si="55"/>
        <v/>
      </c>
      <c r="CU155" s="312"/>
      <c r="CV155" s="312"/>
      <c r="CW155" s="312"/>
      <c r="CX155" s="312"/>
      <c r="CY155" s="312"/>
      <c r="CZ155" s="312"/>
      <c r="DA155" s="312"/>
      <c r="DB155" s="312"/>
      <c r="DC155" s="312"/>
      <c r="DD155" s="312"/>
      <c r="DE155" s="312"/>
      <c r="DF155" s="312"/>
      <c r="DG155" s="312"/>
      <c r="DH155" s="312"/>
      <c r="DI155" s="312"/>
      <c r="DJ155" s="312"/>
      <c r="DK155" s="312"/>
      <c r="DL155" s="312"/>
      <c r="DM155" s="312"/>
      <c r="DN155" s="312"/>
      <c r="DO155" s="312"/>
      <c r="DP155" s="312"/>
      <c r="DQ155" s="312"/>
      <c r="DR155" s="312"/>
      <c r="DS155" s="312"/>
      <c r="DT155" s="312"/>
      <c r="DU155" s="312"/>
      <c r="DV155" s="312"/>
      <c r="DW155" s="312"/>
      <c r="DX155" s="312"/>
      <c r="DY155" s="312"/>
      <c r="DZ155" s="312"/>
      <c r="EA155" s="312"/>
      <c r="EB155" s="312"/>
      <c r="EC155" s="312"/>
      <c r="ED155" s="312"/>
      <c r="EE155" s="312"/>
      <c r="EF155" s="312"/>
      <c r="EG155" s="312"/>
      <c r="EH155" s="312"/>
      <c r="EI155" s="312"/>
      <c r="EJ155" s="312"/>
      <c r="EK155" s="312"/>
      <c r="EL155" s="312"/>
      <c r="EM155" s="312"/>
      <c r="EN155" s="312"/>
      <c r="EO155" s="312"/>
      <c r="EP155" s="312"/>
      <c r="EQ155" s="312"/>
      <c r="ER155" s="312"/>
      <c r="ES155" s="312"/>
      <c r="ET155" s="312"/>
      <c r="EU155" s="312"/>
      <c r="EV155" s="312"/>
      <c r="EW155" s="312"/>
      <c r="EX155" s="312"/>
      <c r="EY155" s="312"/>
    </row>
    <row r="156" spans="1:155" s="48" customFormat="1" ht="30" customHeight="1" x14ac:dyDescent="0.2">
      <c r="A156" s="159" t="str">
        <f t="shared" si="41"/>
        <v/>
      </c>
      <c r="B156" s="72"/>
      <c r="C156" s="72"/>
      <c r="D156" s="73"/>
      <c r="E156" s="339"/>
      <c r="F156" s="340"/>
      <c r="G156" s="347"/>
      <c r="H156" s="347"/>
      <c r="I156" s="344"/>
      <c r="J156" s="345"/>
      <c r="K156" s="346"/>
      <c r="L156" s="229"/>
      <c r="M156" s="228"/>
      <c r="N156" s="65"/>
      <c r="O156" s="65"/>
      <c r="P156" s="67"/>
      <c r="Q156" s="62"/>
      <c r="R156" s="68"/>
      <c r="S156" s="63"/>
      <c r="T156" s="63"/>
      <c r="U156" s="337"/>
      <c r="V156" s="63"/>
      <c r="W156" s="123"/>
      <c r="X156" s="69"/>
      <c r="Y156" s="81"/>
      <c r="Z156" s="152"/>
      <c r="AA156" s="146"/>
      <c r="AB156" s="153"/>
      <c r="AC156" s="154"/>
      <c r="AD156" s="152"/>
      <c r="AE156" s="152"/>
      <c r="AF156" s="155"/>
      <c r="AG156" s="156"/>
      <c r="AH156" s="155"/>
      <c r="AI156" s="317" t="str">
        <f t="shared" si="48"/>
        <v/>
      </c>
      <c r="AJ156" s="317" t="str">
        <f t="shared" si="49"/>
        <v/>
      </c>
      <c r="AK156" s="328" t="e">
        <f>IF(AR156=".OS",VLOOKUP($AT156,'Pull-Downs_Zyl'!M:N,2,FALSE),VLOOKUP($AT156,'Pull-Downs_Zyl'!K:L,2,FALSE))</f>
        <v>#N/A</v>
      </c>
      <c r="AL156" s="318" t="str">
        <f t="shared" si="56"/>
        <v/>
      </c>
      <c r="AM156" s="158" t="e">
        <f>VLOOKUP($AT156,'Pull-Downs_Zyl'!$K$5:$O$525,3,FALSE)</f>
        <v>#N/A</v>
      </c>
      <c r="AN156" s="151" t="str">
        <f t="shared" si="42"/>
        <v/>
      </c>
      <c r="AO156" s="151" t="str">
        <f t="shared" si="43"/>
        <v/>
      </c>
      <c r="AP156" s="151" t="str">
        <f t="shared" si="44"/>
        <v/>
      </c>
      <c r="AQ156" s="151" t="str">
        <f t="shared" si="45"/>
        <v/>
      </c>
      <c r="AR156" s="207" t="str">
        <f t="shared" si="50"/>
        <v/>
      </c>
      <c r="AS156" s="157" t="s">
        <v>95</v>
      </c>
      <c r="AT156" s="158" t="str">
        <f>IF(V156="Zubehör/Ersatzteile",VLOOKUP(W156,'Pull-Downs_Zyl'!$K$518:$O$525,3,FALSE),CONCATENATE(AN156,AO156,AP156,AQ156,AR156))</f>
        <v/>
      </c>
      <c r="AW156" s="70" t="str">
        <f t="shared" si="46"/>
        <v/>
      </c>
      <c r="BD156" s="70" t="str">
        <f t="shared" si="47"/>
        <v/>
      </c>
      <c r="BK156" s="70" t="e">
        <f>IF(AND(#REF!="ja",M156=9,E156="PegaSys Office eVAYO"),CONCATENATE(L156,#REF!,M156,F156),IF(AND(#REF!="ja",M156=9,E156="PegaSys Office"),CONCATENATE(L156,#REF!,M156,F156),""))</f>
        <v>#REF!</v>
      </c>
      <c r="CB156" s="312"/>
      <c r="CC156" s="312"/>
      <c r="CD156" s="312"/>
      <c r="CE156" s="312" t="str">
        <f>IF(E156="PegaSys 2.1",Datenquelle_Peg2.1!$A$2,"")</f>
        <v/>
      </c>
      <c r="CF156" s="312" t="str">
        <f t="shared" si="51"/>
        <v/>
      </c>
      <c r="CG156" s="312" t="str">
        <f t="shared" si="52"/>
        <v/>
      </c>
      <c r="CH156" s="312" t="str">
        <f>IF(OR(S156="Rosetten",S156="Ovalrosetten"),Datenquelle_Peg2.1!$E$2,IF(OR(S156="Langschild",S156="Langschild schmal"),Datenquelle_Peg2.1!$E$3,IF(S156="Kurzschild",Datenquelle_Peg2.1!$E$4,IF(S156="Scandinavian Oval",Datenquelle_Peg2.1!$E$6,""))))</f>
        <v/>
      </c>
      <c r="CI156" s="312" t="str">
        <f>IF(T156=182,Datenquelle_Peg2.1!$G$2,IF(T156=192,Datenquelle_Peg2.1!$G$3,IF(T156=282,Datenquelle_Peg2.1!$G$4,IF(T156=292,Datenquelle_Peg2.1!$G$5,IF(T156=1182,Datenquelle_Peg2.1!$G$6,"")))))</f>
        <v/>
      </c>
      <c r="CJ156" s="312" t="str">
        <f>IF(G156="links",Datenquelle_Peg2.1!$I$2,IF(G156="rechts",Datenquelle_Peg2.1!$I$3,""))</f>
        <v/>
      </c>
      <c r="CK156" s="312" t="str">
        <f>IF(M156=7,Datenquelle_Peg2.1!$K$2,IF(M156=8,Datenquelle_Peg2.1!$K$3,IF(M156=8.5,Datenquelle_Peg2.1!$K$4,IF(M156=9,Datenquelle_Peg2.1!$K$5,IF(M156="F9 (FS)",Datenquelle_Peg2.1!$K$6,IF(M156=10,Datenquelle_Peg2.1!$K$7,""))))))</f>
        <v/>
      </c>
      <c r="CL156" s="312" t="str">
        <f>IF(L156="37-46 mm",Datenquelle_Peg2.1!$M$2,IF(L156="47-56 mm",Datenquelle_Peg2.1!$M$3,IF(L156="57-66 mm",Datenquelle_Peg2.1!$M$4,IF(L156="67-76 mm",Datenquelle_Peg2.1!$M$5,IF(L156="77-86 mm",Datenquelle_Peg2.1!$M$6,IF(L156="87-96 mm",Datenquelle_Peg2.1!$M$7,IF(L156="97-106 mm",Datenquelle_Peg2.1!$M$8,IF(L156="107-116 mm",Datenquelle_Peg2.1!$M$9,IF(L156="117-126 mm",Datenquelle_Peg2.1!$M$10,IF(L156="127-136 mm",Datenquelle_Peg2.1!$M$11,IF(L156="137-146 mm",Datenquelle_Peg2.1!$M$12,IF(L156="147-156 mm",Datenquelle_Peg2.1!$M$13,IF(L156="156-160 mm",Datenquelle_Peg2.1!$M$14,"")))))))))))))</f>
        <v/>
      </c>
      <c r="CM156" s="312" t="str">
        <f>IF(N156="Profilzyl. PZ",Datenquelle_Peg2.1!$O$3,IF(N156="Blind",Datenquelle_Peg2.1!$O$2,IF(N156="Zylinderabdeckung",Datenquelle_Peg2.1!$O$4,IF(N156="Scandinavian Oval",Datenquelle_Peg2.1!$O$5,""))))</f>
        <v/>
      </c>
      <c r="CN156" s="312" t="str">
        <f>IF(P156="PZ 70",Datenquelle_Peg2.1!$Q$3,IF(P156="PZ 72",Datenquelle_Peg2.1!$Q$4,IF(P156="PZ 78",Datenquelle_Peg2.1!$Q$5,IF(P156="PZ 85",Datenquelle_Peg2.1!$Q$6,IF(P156="PZ 88",Datenquelle_Peg2.1!$Q$7,IF(P156="PZ 92",Datenquelle_Peg2.1!$Q$8,IF(P156="00",Datenquelle_Peg2.1!$Q$2,IF(P156="SO 105",Datenquelle_Peg2.1!$Q$9,""))))))))</f>
        <v/>
      </c>
      <c r="CO156" s="312" t="str">
        <f>IF(O156="Profilzyl. PZ",Datenquelle_Peg2.1!$S$3,IF(O156="Blind",Datenquelle_Peg2.1!$S$2,IF(O156="Scandinavian Oval",Datenquelle_Peg2.1!$S$4,"")))</f>
        <v/>
      </c>
      <c r="CP156" s="312" t="str">
        <f t="shared" si="57"/>
        <v/>
      </c>
      <c r="CQ156" s="312" t="str">
        <f>IF(AND(Q156="außen",R156="einrastend"),Datenquelle_Peg2.1!$W$3,IF(AND(Q156="außen",R156="verschraubt"),Datenquelle_Peg2.1!$W$2,""))</f>
        <v/>
      </c>
      <c r="CR156" s="312" t="str">
        <f t="shared" si="53"/>
        <v/>
      </c>
      <c r="CS156" s="312" t="str">
        <f t="shared" si="54"/>
        <v/>
      </c>
      <c r="CT156" s="312" t="str">
        <f t="shared" si="55"/>
        <v/>
      </c>
      <c r="CU156" s="312"/>
      <c r="CV156" s="312"/>
      <c r="CW156" s="312"/>
      <c r="CX156" s="312"/>
      <c r="CY156" s="312"/>
      <c r="CZ156" s="312"/>
      <c r="DA156" s="312"/>
      <c r="DB156" s="312"/>
      <c r="DC156" s="312"/>
      <c r="DD156" s="312"/>
      <c r="DE156" s="312"/>
      <c r="DF156" s="312"/>
      <c r="DG156" s="312"/>
      <c r="DH156" s="312"/>
      <c r="DI156" s="312"/>
      <c r="DJ156" s="312"/>
      <c r="DK156" s="312"/>
      <c r="DL156" s="312"/>
      <c r="DM156" s="312"/>
      <c r="DN156" s="312"/>
      <c r="DO156" s="312"/>
      <c r="DP156" s="312"/>
      <c r="DQ156" s="312"/>
      <c r="DR156" s="312"/>
      <c r="DS156" s="312"/>
      <c r="DT156" s="312"/>
      <c r="DU156" s="312"/>
      <c r="DV156" s="312"/>
      <c r="DW156" s="312"/>
      <c r="DX156" s="312"/>
      <c r="DY156" s="312"/>
      <c r="DZ156" s="312"/>
      <c r="EA156" s="312"/>
      <c r="EB156" s="312"/>
      <c r="EC156" s="312"/>
      <c r="ED156" s="312"/>
      <c r="EE156" s="312"/>
      <c r="EF156" s="312"/>
      <c r="EG156" s="312"/>
      <c r="EH156" s="312"/>
      <c r="EI156" s="312"/>
      <c r="EJ156" s="312"/>
      <c r="EK156" s="312"/>
      <c r="EL156" s="312"/>
      <c r="EM156" s="312"/>
      <c r="EN156" s="312"/>
      <c r="EO156" s="312"/>
      <c r="EP156" s="312"/>
      <c r="EQ156" s="312"/>
      <c r="ER156" s="312"/>
      <c r="ES156" s="312"/>
      <c r="ET156" s="312"/>
      <c r="EU156" s="312"/>
      <c r="EV156" s="312"/>
      <c r="EW156" s="312"/>
      <c r="EX156" s="312"/>
      <c r="EY156" s="312"/>
    </row>
    <row r="157" spans="1:155" s="48" customFormat="1" ht="30" customHeight="1" x14ac:dyDescent="0.2">
      <c r="A157" s="159" t="str">
        <f t="shared" si="41"/>
        <v/>
      </c>
      <c r="B157" s="72"/>
      <c r="C157" s="72"/>
      <c r="D157" s="73"/>
      <c r="E157" s="339"/>
      <c r="F157" s="340"/>
      <c r="G157" s="347"/>
      <c r="H157" s="347"/>
      <c r="I157" s="344"/>
      <c r="J157" s="345"/>
      <c r="K157" s="346"/>
      <c r="L157" s="229"/>
      <c r="M157" s="228"/>
      <c r="N157" s="65"/>
      <c r="O157" s="65"/>
      <c r="P157" s="67"/>
      <c r="Q157" s="62"/>
      <c r="R157" s="68"/>
      <c r="S157" s="63"/>
      <c r="T157" s="63"/>
      <c r="U157" s="337"/>
      <c r="V157" s="63"/>
      <c r="W157" s="123"/>
      <c r="X157" s="69"/>
      <c r="Y157" s="81"/>
      <c r="Z157" s="152"/>
      <c r="AA157" s="146"/>
      <c r="AB157" s="153"/>
      <c r="AC157" s="154"/>
      <c r="AD157" s="152"/>
      <c r="AE157" s="152"/>
      <c r="AF157" s="155"/>
      <c r="AG157" s="156"/>
      <c r="AH157" s="155"/>
      <c r="AI157" s="317" t="str">
        <f t="shared" si="48"/>
        <v/>
      </c>
      <c r="AJ157" s="317" t="str">
        <f t="shared" si="49"/>
        <v/>
      </c>
      <c r="AK157" s="328" t="e">
        <f>IF(AR157=".OS",VLOOKUP($AT157,'Pull-Downs_Zyl'!M:N,2,FALSE),VLOOKUP($AT157,'Pull-Downs_Zyl'!K:L,2,FALSE))</f>
        <v>#N/A</v>
      </c>
      <c r="AL157" s="318" t="str">
        <f t="shared" si="56"/>
        <v/>
      </c>
      <c r="AM157" s="158" t="e">
        <f>VLOOKUP($AT157,'Pull-Downs_Zyl'!$K$5:$O$525,3,FALSE)</f>
        <v>#N/A</v>
      </c>
      <c r="AN157" s="151" t="str">
        <f t="shared" si="42"/>
        <v/>
      </c>
      <c r="AO157" s="151" t="str">
        <f t="shared" si="43"/>
        <v/>
      </c>
      <c r="AP157" s="151" t="str">
        <f t="shared" si="44"/>
        <v/>
      </c>
      <c r="AQ157" s="151" t="str">
        <f t="shared" si="45"/>
        <v/>
      </c>
      <c r="AR157" s="207" t="str">
        <f t="shared" si="50"/>
        <v/>
      </c>
      <c r="AS157" s="157" t="s">
        <v>95</v>
      </c>
      <c r="AT157" s="158" t="str">
        <f>IF(V157="Zubehör/Ersatzteile",VLOOKUP(W157,'Pull-Downs_Zyl'!$K$518:$O$525,3,FALSE),CONCATENATE(AN157,AO157,AP157,AQ157,AR157))</f>
        <v/>
      </c>
      <c r="AW157" s="70" t="str">
        <f t="shared" si="46"/>
        <v/>
      </c>
      <c r="BD157" s="70" t="str">
        <f t="shared" si="47"/>
        <v/>
      </c>
      <c r="BK157" s="70" t="e">
        <f>IF(AND(#REF!="ja",M157=9,E157="PegaSys Office eVAYO"),CONCATENATE(L157,#REF!,M157,F157),IF(AND(#REF!="ja",M157=9,E157="PegaSys Office"),CONCATENATE(L157,#REF!,M157,F157),""))</f>
        <v>#REF!</v>
      </c>
      <c r="CB157" s="312"/>
      <c r="CC157" s="312"/>
      <c r="CD157" s="312"/>
      <c r="CE157" s="312" t="str">
        <f>IF(E157="PegaSys 2.1",Datenquelle_Peg2.1!$A$2,"")</f>
        <v/>
      </c>
      <c r="CF157" s="312" t="str">
        <f t="shared" si="51"/>
        <v/>
      </c>
      <c r="CG157" s="312" t="str">
        <f t="shared" si="52"/>
        <v/>
      </c>
      <c r="CH157" s="312" t="str">
        <f>IF(OR(S157="Rosetten",S157="Ovalrosetten"),Datenquelle_Peg2.1!$E$2,IF(OR(S157="Langschild",S157="Langschild schmal"),Datenquelle_Peg2.1!$E$3,IF(S157="Kurzschild",Datenquelle_Peg2.1!$E$4,IF(S157="Scandinavian Oval",Datenquelle_Peg2.1!$E$6,""))))</f>
        <v/>
      </c>
      <c r="CI157" s="312" t="str">
        <f>IF(T157=182,Datenquelle_Peg2.1!$G$2,IF(T157=192,Datenquelle_Peg2.1!$G$3,IF(T157=282,Datenquelle_Peg2.1!$G$4,IF(T157=292,Datenquelle_Peg2.1!$G$5,IF(T157=1182,Datenquelle_Peg2.1!$G$6,"")))))</f>
        <v/>
      </c>
      <c r="CJ157" s="312" t="str">
        <f>IF(G157="links",Datenquelle_Peg2.1!$I$2,IF(G157="rechts",Datenquelle_Peg2.1!$I$3,""))</f>
        <v/>
      </c>
      <c r="CK157" s="312" t="str">
        <f>IF(M157=7,Datenquelle_Peg2.1!$K$2,IF(M157=8,Datenquelle_Peg2.1!$K$3,IF(M157=8.5,Datenquelle_Peg2.1!$K$4,IF(M157=9,Datenquelle_Peg2.1!$K$5,IF(M157="F9 (FS)",Datenquelle_Peg2.1!$K$6,IF(M157=10,Datenquelle_Peg2.1!$K$7,""))))))</f>
        <v/>
      </c>
      <c r="CL157" s="312" t="str">
        <f>IF(L157="37-46 mm",Datenquelle_Peg2.1!$M$2,IF(L157="47-56 mm",Datenquelle_Peg2.1!$M$3,IF(L157="57-66 mm",Datenquelle_Peg2.1!$M$4,IF(L157="67-76 mm",Datenquelle_Peg2.1!$M$5,IF(L157="77-86 mm",Datenquelle_Peg2.1!$M$6,IF(L157="87-96 mm",Datenquelle_Peg2.1!$M$7,IF(L157="97-106 mm",Datenquelle_Peg2.1!$M$8,IF(L157="107-116 mm",Datenquelle_Peg2.1!$M$9,IF(L157="117-126 mm",Datenquelle_Peg2.1!$M$10,IF(L157="127-136 mm",Datenquelle_Peg2.1!$M$11,IF(L157="137-146 mm",Datenquelle_Peg2.1!$M$12,IF(L157="147-156 mm",Datenquelle_Peg2.1!$M$13,IF(L157="156-160 mm",Datenquelle_Peg2.1!$M$14,"")))))))))))))</f>
        <v/>
      </c>
      <c r="CM157" s="312" t="str">
        <f>IF(N157="Profilzyl. PZ",Datenquelle_Peg2.1!$O$3,IF(N157="Blind",Datenquelle_Peg2.1!$O$2,IF(N157="Zylinderabdeckung",Datenquelle_Peg2.1!$O$4,IF(N157="Scandinavian Oval",Datenquelle_Peg2.1!$O$5,""))))</f>
        <v/>
      </c>
      <c r="CN157" s="312" t="str">
        <f>IF(P157="PZ 70",Datenquelle_Peg2.1!$Q$3,IF(P157="PZ 72",Datenquelle_Peg2.1!$Q$4,IF(P157="PZ 78",Datenquelle_Peg2.1!$Q$5,IF(P157="PZ 85",Datenquelle_Peg2.1!$Q$6,IF(P157="PZ 88",Datenquelle_Peg2.1!$Q$7,IF(P157="PZ 92",Datenquelle_Peg2.1!$Q$8,IF(P157="00",Datenquelle_Peg2.1!$Q$2,IF(P157="SO 105",Datenquelle_Peg2.1!$Q$9,""))))))))</f>
        <v/>
      </c>
      <c r="CO157" s="312" t="str">
        <f>IF(O157="Profilzyl. PZ",Datenquelle_Peg2.1!$S$3,IF(O157="Blind",Datenquelle_Peg2.1!$S$2,IF(O157="Scandinavian Oval",Datenquelle_Peg2.1!$S$4,"")))</f>
        <v/>
      </c>
      <c r="CP157" s="312" t="str">
        <f t="shared" si="57"/>
        <v/>
      </c>
      <c r="CQ157" s="312" t="str">
        <f>IF(AND(Q157="außen",R157="einrastend"),Datenquelle_Peg2.1!$W$3,IF(AND(Q157="außen",R157="verschraubt"),Datenquelle_Peg2.1!$W$2,""))</f>
        <v/>
      </c>
      <c r="CR157" s="312" t="str">
        <f t="shared" si="53"/>
        <v/>
      </c>
      <c r="CS157" s="312" t="str">
        <f t="shared" si="54"/>
        <v/>
      </c>
      <c r="CT157" s="312" t="str">
        <f t="shared" si="55"/>
        <v/>
      </c>
      <c r="CU157" s="312"/>
      <c r="CV157" s="312"/>
      <c r="CW157" s="312"/>
      <c r="CX157" s="312"/>
      <c r="CY157" s="312"/>
      <c r="CZ157" s="312"/>
      <c r="DA157" s="312"/>
      <c r="DB157" s="312"/>
      <c r="DC157" s="312"/>
      <c r="DD157" s="312"/>
      <c r="DE157" s="312"/>
      <c r="DF157" s="312"/>
      <c r="DG157" s="312"/>
      <c r="DH157" s="312"/>
      <c r="DI157" s="312"/>
      <c r="DJ157" s="312"/>
      <c r="DK157" s="312"/>
      <c r="DL157" s="312"/>
      <c r="DM157" s="312"/>
      <c r="DN157" s="312"/>
      <c r="DO157" s="312"/>
      <c r="DP157" s="312"/>
      <c r="DQ157" s="312"/>
      <c r="DR157" s="312"/>
      <c r="DS157" s="312"/>
      <c r="DT157" s="312"/>
      <c r="DU157" s="312"/>
      <c r="DV157" s="312"/>
      <c r="DW157" s="312"/>
      <c r="DX157" s="312"/>
      <c r="DY157" s="312"/>
      <c r="DZ157" s="312"/>
      <c r="EA157" s="312"/>
      <c r="EB157" s="312"/>
      <c r="EC157" s="312"/>
      <c r="ED157" s="312"/>
      <c r="EE157" s="312"/>
      <c r="EF157" s="312"/>
      <c r="EG157" s="312"/>
      <c r="EH157" s="312"/>
      <c r="EI157" s="312"/>
      <c r="EJ157" s="312"/>
      <c r="EK157" s="312"/>
      <c r="EL157" s="312"/>
      <c r="EM157" s="312"/>
      <c r="EN157" s="312"/>
      <c r="EO157" s="312"/>
      <c r="EP157" s="312"/>
      <c r="EQ157" s="312"/>
      <c r="ER157" s="312"/>
      <c r="ES157" s="312"/>
      <c r="ET157" s="312"/>
      <c r="EU157" s="312"/>
      <c r="EV157" s="312"/>
      <c r="EW157" s="312"/>
      <c r="EX157" s="312"/>
      <c r="EY157" s="312"/>
    </row>
    <row r="158" spans="1:155" s="48" customFormat="1" ht="30" customHeight="1" x14ac:dyDescent="0.2">
      <c r="A158" s="159" t="str">
        <f t="shared" si="41"/>
        <v/>
      </c>
      <c r="B158" s="72"/>
      <c r="C158" s="72"/>
      <c r="D158" s="73"/>
      <c r="E158" s="339"/>
      <c r="F158" s="340"/>
      <c r="G158" s="347"/>
      <c r="H158" s="347"/>
      <c r="I158" s="344"/>
      <c r="J158" s="345"/>
      <c r="K158" s="346"/>
      <c r="L158" s="229"/>
      <c r="M158" s="228"/>
      <c r="N158" s="65"/>
      <c r="O158" s="65"/>
      <c r="P158" s="67"/>
      <c r="Q158" s="62"/>
      <c r="R158" s="68"/>
      <c r="S158" s="63"/>
      <c r="T158" s="63"/>
      <c r="U158" s="337"/>
      <c r="V158" s="63"/>
      <c r="W158" s="123"/>
      <c r="X158" s="69"/>
      <c r="Y158" s="81"/>
      <c r="Z158" s="152"/>
      <c r="AA158" s="146"/>
      <c r="AB158" s="153"/>
      <c r="AC158" s="154"/>
      <c r="AD158" s="152"/>
      <c r="AE158" s="152"/>
      <c r="AF158" s="155"/>
      <c r="AG158" s="156"/>
      <c r="AH158" s="155"/>
      <c r="AI158" s="317" t="str">
        <f t="shared" si="48"/>
        <v/>
      </c>
      <c r="AJ158" s="317" t="str">
        <f t="shared" si="49"/>
        <v/>
      </c>
      <c r="AK158" s="328" t="e">
        <f>IF(AR158=".OS",VLOOKUP($AT158,'Pull-Downs_Zyl'!M:N,2,FALSE),VLOOKUP($AT158,'Pull-Downs_Zyl'!K:L,2,FALSE))</f>
        <v>#N/A</v>
      </c>
      <c r="AL158" s="318" t="str">
        <f t="shared" si="56"/>
        <v/>
      </c>
      <c r="AM158" s="158" t="e">
        <f>VLOOKUP($AT158,'Pull-Downs_Zyl'!$K$5:$O$525,3,FALSE)</f>
        <v>#N/A</v>
      </c>
      <c r="AN158" s="151" t="str">
        <f t="shared" si="42"/>
        <v/>
      </c>
      <c r="AO158" s="151" t="str">
        <f t="shared" si="43"/>
        <v/>
      </c>
      <c r="AP158" s="151" t="str">
        <f t="shared" si="44"/>
        <v/>
      </c>
      <c r="AQ158" s="151" t="str">
        <f t="shared" si="45"/>
        <v/>
      </c>
      <c r="AR158" s="207" t="str">
        <f t="shared" si="50"/>
        <v/>
      </c>
      <c r="AS158" s="157" t="s">
        <v>95</v>
      </c>
      <c r="AT158" s="158" t="str">
        <f>IF(V158="Zubehör/Ersatzteile",VLOOKUP(W158,'Pull-Downs_Zyl'!$K$518:$O$525,3,FALSE),CONCATENATE(AN158,AO158,AP158,AQ158,AR158))</f>
        <v/>
      </c>
      <c r="AW158" s="70" t="str">
        <f t="shared" si="46"/>
        <v/>
      </c>
      <c r="BD158" s="70" t="str">
        <f t="shared" si="47"/>
        <v/>
      </c>
      <c r="BK158" s="70" t="e">
        <f>IF(AND(#REF!="ja",M158=9,E158="PegaSys Office eVAYO"),CONCATENATE(L158,#REF!,M158,F158),IF(AND(#REF!="ja",M158=9,E158="PegaSys Office"),CONCATENATE(L158,#REF!,M158,F158),""))</f>
        <v>#REF!</v>
      </c>
      <c r="CB158" s="312"/>
      <c r="CC158" s="312"/>
      <c r="CD158" s="312"/>
      <c r="CE158" s="312" t="str">
        <f>IF(E158="PegaSys 2.1",Datenquelle_Peg2.1!$A$2,"")</f>
        <v/>
      </c>
      <c r="CF158" s="312" t="str">
        <f t="shared" si="51"/>
        <v/>
      </c>
      <c r="CG158" s="312" t="str">
        <f t="shared" si="52"/>
        <v/>
      </c>
      <c r="CH158" s="312" t="str">
        <f>IF(OR(S158="Rosetten",S158="Ovalrosetten"),Datenquelle_Peg2.1!$E$2,IF(OR(S158="Langschild",S158="Langschild schmal"),Datenquelle_Peg2.1!$E$3,IF(S158="Kurzschild",Datenquelle_Peg2.1!$E$4,IF(S158="Scandinavian Oval",Datenquelle_Peg2.1!$E$6,""))))</f>
        <v/>
      </c>
      <c r="CI158" s="312" t="str">
        <f>IF(T158=182,Datenquelle_Peg2.1!$G$2,IF(T158=192,Datenquelle_Peg2.1!$G$3,IF(T158=282,Datenquelle_Peg2.1!$G$4,IF(T158=292,Datenquelle_Peg2.1!$G$5,IF(T158=1182,Datenquelle_Peg2.1!$G$6,"")))))</f>
        <v/>
      </c>
      <c r="CJ158" s="312" t="str">
        <f>IF(G158="links",Datenquelle_Peg2.1!$I$2,IF(G158="rechts",Datenquelle_Peg2.1!$I$3,""))</f>
        <v/>
      </c>
      <c r="CK158" s="312" t="str">
        <f>IF(M158=7,Datenquelle_Peg2.1!$K$2,IF(M158=8,Datenquelle_Peg2.1!$K$3,IF(M158=8.5,Datenquelle_Peg2.1!$K$4,IF(M158=9,Datenquelle_Peg2.1!$K$5,IF(M158="F9 (FS)",Datenquelle_Peg2.1!$K$6,IF(M158=10,Datenquelle_Peg2.1!$K$7,""))))))</f>
        <v/>
      </c>
      <c r="CL158" s="312" t="str">
        <f>IF(L158="37-46 mm",Datenquelle_Peg2.1!$M$2,IF(L158="47-56 mm",Datenquelle_Peg2.1!$M$3,IF(L158="57-66 mm",Datenquelle_Peg2.1!$M$4,IF(L158="67-76 mm",Datenquelle_Peg2.1!$M$5,IF(L158="77-86 mm",Datenquelle_Peg2.1!$M$6,IF(L158="87-96 mm",Datenquelle_Peg2.1!$M$7,IF(L158="97-106 mm",Datenquelle_Peg2.1!$M$8,IF(L158="107-116 mm",Datenquelle_Peg2.1!$M$9,IF(L158="117-126 mm",Datenquelle_Peg2.1!$M$10,IF(L158="127-136 mm",Datenquelle_Peg2.1!$M$11,IF(L158="137-146 mm",Datenquelle_Peg2.1!$M$12,IF(L158="147-156 mm",Datenquelle_Peg2.1!$M$13,IF(L158="156-160 mm",Datenquelle_Peg2.1!$M$14,"")))))))))))))</f>
        <v/>
      </c>
      <c r="CM158" s="312" t="str">
        <f>IF(N158="Profilzyl. PZ",Datenquelle_Peg2.1!$O$3,IF(N158="Blind",Datenquelle_Peg2.1!$O$2,IF(N158="Zylinderabdeckung",Datenquelle_Peg2.1!$O$4,IF(N158="Scandinavian Oval",Datenquelle_Peg2.1!$O$5,""))))</f>
        <v/>
      </c>
      <c r="CN158" s="312" t="str">
        <f>IF(P158="PZ 70",Datenquelle_Peg2.1!$Q$3,IF(P158="PZ 72",Datenquelle_Peg2.1!$Q$4,IF(P158="PZ 78",Datenquelle_Peg2.1!$Q$5,IF(P158="PZ 85",Datenquelle_Peg2.1!$Q$6,IF(P158="PZ 88",Datenquelle_Peg2.1!$Q$7,IF(P158="PZ 92",Datenquelle_Peg2.1!$Q$8,IF(P158="00",Datenquelle_Peg2.1!$Q$2,IF(P158="SO 105",Datenquelle_Peg2.1!$Q$9,""))))))))</f>
        <v/>
      </c>
      <c r="CO158" s="312" t="str">
        <f>IF(O158="Profilzyl. PZ",Datenquelle_Peg2.1!$S$3,IF(O158="Blind",Datenquelle_Peg2.1!$S$2,IF(O158="Scandinavian Oval",Datenquelle_Peg2.1!$S$4,"")))</f>
        <v/>
      </c>
      <c r="CP158" s="312" t="str">
        <f t="shared" si="57"/>
        <v/>
      </c>
      <c r="CQ158" s="312" t="str">
        <f>IF(AND(Q158="außen",R158="einrastend"),Datenquelle_Peg2.1!$W$3,IF(AND(Q158="außen",R158="verschraubt"),Datenquelle_Peg2.1!$W$2,""))</f>
        <v/>
      </c>
      <c r="CR158" s="312" t="str">
        <f t="shared" si="53"/>
        <v/>
      </c>
      <c r="CS158" s="312" t="str">
        <f t="shared" si="54"/>
        <v/>
      </c>
      <c r="CT158" s="312" t="str">
        <f t="shared" si="55"/>
        <v/>
      </c>
      <c r="CU158" s="312"/>
      <c r="CV158" s="312"/>
      <c r="CW158" s="312"/>
      <c r="CX158" s="312"/>
      <c r="CY158" s="312"/>
      <c r="CZ158" s="312"/>
      <c r="DA158" s="312"/>
      <c r="DB158" s="312"/>
      <c r="DC158" s="312"/>
      <c r="DD158" s="312"/>
      <c r="DE158" s="312"/>
      <c r="DF158" s="312"/>
      <c r="DG158" s="312"/>
      <c r="DH158" s="312"/>
      <c r="DI158" s="312"/>
      <c r="DJ158" s="312"/>
      <c r="DK158" s="312"/>
      <c r="DL158" s="312"/>
      <c r="DM158" s="312"/>
      <c r="DN158" s="312"/>
      <c r="DO158" s="312"/>
      <c r="DP158" s="312"/>
      <c r="DQ158" s="312"/>
      <c r="DR158" s="312"/>
      <c r="DS158" s="312"/>
      <c r="DT158" s="312"/>
      <c r="DU158" s="312"/>
      <c r="DV158" s="312"/>
      <c r="DW158" s="312"/>
      <c r="DX158" s="312"/>
      <c r="DY158" s="312"/>
      <c r="DZ158" s="312"/>
      <c r="EA158" s="312"/>
      <c r="EB158" s="312"/>
      <c r="EC158" s="312"/>
      <c r="ED158" s="312"/>
      <c r="EE158" s="312"/>
      <c r="EF158" s="312"/>
      <c r="EG158" s="312"/>
      <c r="EH158" s="312"/>
      <c r="EI158" s="312"/>
      <c r="EJ158" s="312"/>
      <c r="EK158" s="312"/>
      <c r="EL158" s="312"/>
      <c r="EM158" s="312"/>
      <c r="EN158" s="312"/>
      <c r="EO158" s="312"/>
      <c r="EP158" s="312"/>
      <c r="EQ158" s="312"/>
      <c r="ER158" s="312"/>
      <c r="ES158" s="312"/>
      <c r="ET158" s="312"/>
      <c r="EU158" s="312"/>
      <c r="EV158" s="312"/>
      <c r="EW158" s="312"/>
      <c r="EX158" s="312"/>
      <c r="EY158" s="312"/>
    </row>
    <row r="159" spans="1:155" s="48" customFormat="1" ht="30" customHeight="1" x14ac:dyDescent="0.2">
      <c r="A159" s="159" t="str">
        <f t="shared" si="41"/>
        <v/>
      </c>
      <c r="B159" s="72"/>
      <c r="C159" s="72"/>
      <c r="D159" s="73"/>
      <c r="E159" s="339"/>
      <c r="F159" s="340"/>
      <c r="G159" s="347"/>
      <c r="H159" s="347"/>
      <c r="I159" s="344"/>
      <c r="J159" s="345"/>
      <c r="K159" s="346"/>
      <c r="L159" s="229"/>
      <c r="M159" s="228"/>
      <c r="N159" s="65"/>
      <c r="O159" s="65"/>
      <c r="P159" s="67"/>
      <c r="Q159" s="62"/>
      <c r="R159" s="68"/>
      <c r="S159" s="63"/>
      <c r="T159" s="63"/>
      <c r="U159" s="337"/>
      <c r="V159" s="63"/>
      <c r="W159" s="123"/>
      <c r="X159" s="69"/>
      <c r="Y159" s="81"/>
      <c r="Z159" s="152"/>
      <c r="AA159" s="146"/>
      <c r="AB159" s="153"/>
      <c r="AC159" s="154"/>
      <c r="AD159" s="152"/>
      <c r="AE159" s="152"/>
      <c r="AF159" s="155"/>
      <c r="AG159" s="156"/>
      <c r="AH159" s="155"/>
      <c r="AI159" s="317" t="str">
        <f t="shared" si="48"/>
        <v/>
      </c>
      <c r="AJ159" s="317" t="str">
        <f t="shared" si="49"/>
        <v/>
      </c>
      <c r="AK159" s="328" t="e">
        <f>IF(AR159=".OS",VLOOKUP($AT159,'Pull-Downs_Zyl'!M:N,2,FALSE),VLOOKUP($AT159,'Pull-Downs_Zyl'!K:L,2,FALSE))</f>
        <v>#N/A</v>
      </c>
      <c r="AL159" s="318" t="str">
        <f t="shared" si="56"/>
        <v/>
      </c>
      <c r="AM159" s="158" t="e">
        <f>VLOOKUP($AT159,'Pull-Downs_Zyl'!$K$5:$O$525,3,FALSE)</f>
        <v>#N/A</v>
      </c>
      <c r="AN159" s="151" t="str">
        <f t="shared" si="42"/>
        <v/>
      </c>
      <c r="AO159" s="151" t="str">
        <f t="shared" si="43"/>
        <v/>
      </c>
      <c r="AP159" s="151" t="str">
        <f t="shared" si="44"/>
        <v/>
      </c>
      <c r="AQ159" s="151" t="str">
        <f t="shared" si="45"/>
        <v/>
      </c>
      <c r="AR159" s="207" t="str">
        <f t="shared" si="50"/>
        <v/>
      </c>
      <c r="AS159" s="157" t="s">
        <v>95</v>
      </c>
      <c r="AT159" s="158" t="str">
        <f>IF(V159="Zubehör/Ersatzteile",VLOOKUP(W159,'Pull-Downs_Zyl'!$K$518:$O$525,3,FALSE),CONCATENATE(AN159,AO159,AP159,AQ159,AR159))</f>
        <v/>
      </c>
      <c r="AW159" s="70" t="str">
        <f t="shared" si="46"/>
        <v/>
      </c>
      <c r="BD159" s="70" t="str">
        <f t="shared" si="47"/>
        <v/>
      </c>
      <c r="BK159" s="70" t="e">
        <f>IF(AND(#REF!="ja",M159=9,E159="PegaSys Office eVAYO"),CONCATENATE(L159,#REF!,M159,F159),IF(AND(#REF!="ja",M159=9,E159="PegaSys Office"),CONCATENATE(L159,#REF!,M159,F159),""))</f>
        <v>#REF!</v>
      </c>
      <c r="CB159" s="312"/>
      <c r="CC159" s="312"/>
      <c r="CD159" s="312"/>
      <c r="CE159" s="312" t="str">
        <f>IF(E159="PegaSys 2.1",Datenquelle_Peg2.1!$A$2,"")</f>
        <v/>
      </c>
      <c r="CF159" s="312" t="str">
        <f t="shared" si="51"/>
        <v/>
      </c>
      <c r="CG159" s="312" t="str">
        <f t="shared" si="52"/>
        <v/>
      </c>
      <c r="CH159" s="312" t="str">
        <f>IF(OR(S159="Rosetten",S159="Ovalrosetten"),Datenquelle_Peg2.1!$E$2,IF(OR(S159="Langschild",S159="Langschild schmal"),Datenquelle_Peg2.1!$E$3,IF(S159="Kurzschild",Datenquelle_Peg2.1!$E$4,IF(S159="Scandinavian Oval",Datenquelle_Peg2.1!$E$6,""))))</f>
        <v/>
      </c>
      <c r="CI159" s="312" t="str">
        <f>IF(T159=182,Datenquelle_Peg2.1!$G$2,IF(T159=192,Datenquelle_Peg2.1!$G$3,IF(T159=282,Datenquelle_Peg2.1!$G$4,IF(T159=292,Datenquelle_Peg2.1!$G$5,IF(T159=1182,Datenquelle_Peg2.1!$G$6,"")))))</f>
        <v/>
      </c>
      <c r="CJ159" s="312" t="str">
        <f>IF(G159="links",Datenquelle_Peg2.1!$I$2,IF(G159="rechts",Datenquelle_Peg2.1!$I$3,""))</f>
        <v/>
      </c>
      <c r="CK159" s="312" t="str">
        <f>IF(M159=7,Datenquelle_Peg2.1!$K$2,IF(M159=8,Datenquelle_Peg2.1!$K$3,IF(M159=8.5,Datenquelle_Peg2.1!$K$4,IF(M159=9,Datenquelle_Peg2.1!$K$5,IF(M159="F9 (FS)",Datenquelle_Peg2.1!$K$6,IF(M159=10,Datenquelle_Peg2.1!$K$7,""))))))</f>
        <v/>
      </c>
      <c r="CL159" s="312" t="str">
        <f>IF(L159="37-46 mm",Datenquelle_Peg2.1!$M$2,IF(L159="47-56 mm",Datenquelle_Peg2.1!$M$3,IF(L159="57-66 mm",Datenquelle_Peg2.1!$M$4,IF(L159="67-76 mm",Datenquelle_Peg2.1!$M$5,IF(L159="77-86 mm",Datenquelle_Peg2.1!$M$6,IF(L159="87-96 mm",Datenquelle_Peg2.1!$M$7,IF(L159="97-106 mm",Datenquelle_Peg2.1!$M$8,IF(L159="107-116 mm",Datenquelle_Peg2.1!$M$9,IF(L159="117-126 mm",Datenquelle_Peg2.1!$M$10,IF(L159="127-136 mm",Datenquelle_Peg2.1!$M$11,IF(L159="137-146 mm",Datenquelle_Peg2.1!$M$12,IF(L159="147-156 mm",Datenquelle_Peg2.1!$M$13,IF(L159="156-160 mm",Datenquelle_Peg2.1!$M$14,"")))))))))))))</f>
        <v/>
      </c>
      <c r="CM159" s="312" t="str">
        <f>IF(N159="Profilzyl. PZ",Datenquelle_Peg2.1!$O$3,IF(N159="Blind",Datenquelle_Peg2.1!$O$2,IF(N159="Zylinderabdeckung",Datenquelle_Peg2.1!$O$4,IF(N159="Scandinavian Oval",Datenquelle_Peg2.1!$O$5,""))))</f>
        <v/>
      </c>
      <c r="CN159" s="312" t="str">
        <f>IF(P159="PZ 70",Datenquelle_Peg2.1!$Q$3,IF(P159="PZ 72",Datenquelle_Peg2.1!$Q$4,IF(P159="PZ 78",Datenquelle_Peg2.1!$Q$5,IF(P159="PZ 85",Datenquelle_Peg2.1!$Q$6,IF(P159="PZ 88",Datenquelle_Peg2.1!$Q$7,IF(P159="PZ 92",Datenquelle_Peg2.1!$Q$8,IF(P159="00",Datenquelle_Peg2.1!$Q$2,IF(P159="SO 105",Datenquelle_Peg2.1!$Q$9,""))))))))</f>
        <v/>
      </c>
      <c r="CO159" s="312" t="str">
        <f>IF(O159="Profilzyl. PZ",Datenquelle_Peg2.1!$S$3,IF(O159="Blind",Datenquelle_Peg2.1!$S$2,IF(O159="Scandinavian Oval",Datenquelle_Peg2.1!$S$4,"")))</f>
        <v/>
      </c>
      <c r="CP159" s="312" t="str">
        <f t="shared" si="57"/>
        <v/>
      </c>
      <c r="CQ159" s="312" t="str">
        <f>IF(AND(Q159="außen",R159="einrastend"),Datenquelle_Peg2.1!$W$3,IF(AND(Q159="außen",R159="verschraubt"),Datenquelle_Peg2.1!$W$2,""))</f>
        <v/>
      </c>
      <c r="CR159" s="312" t="str">
        <f t="shared" si="53"/>
        <v/>
      </c>
      <c r="CS159" s="312" t="str">
        <f t="shared" si="54"/>
        <v/>
      </c>
      <c r="CT159" s="312" t="str">
        <f t="shared" si="55"/>
        <v/>
      </c>
      <c r="CU159" s="312"/>
      <c r="CV159" s="312"/>
      <c r="CW159" s="312"/>
      <c r="CX159" s="312"/>
      <c r="CY159" s="312"/>
      <c r="CZ159" s="312"/>
      <c r="DA159" s="312"/>
      <c r="DB159" s="312"/>
      <c r="DC159" s="312"/>
      <c r="DD159" s="312"/>
      <c r="DE159" s="312"/>
      <c r="DF159" s="312"/>
      <c r="DG159" s="312"/>
      <c r="DH159" s="312"/>
      <c r="DI159" s="312"/>
      <c r="DJ159" s="312"/>
      <c r="DK159" s="312"/>
      <c r="DL159" s="312"/>
      <c r="DM159" s="312"/>
      <c r="DN159" s="312"/>
      <c r="DO159" s="312"/>
      <c r="DP159" s="312"/>
      <c r="DQ159" s="312"/>
      <c r="DR159" s="312"/>
      <c r="DS159" s="312"/>
      <c r="DT159" s="312"/>
      <c r="DU159" s="312"/>
      <c r="DV159" s="312"/>
      <c r="DW159" s="312"/>
      <c r="DX159" s="312"/>
      <c r="DY159" s="312"/>
      <c r="DZ159" s="312"/>
      <c r="EA159" s="312"/>
      <c r="EB159" s="312"/>
      <c r="EC159" s="312"/>
      <c r="ED159" s="312"/>
      <c r="EE159" s="312"/>
      <c r="EF159" s="312"/>
      <c r="EG159" s="312"/>
      <c r="EH159" s="312"/>
      <c r="EI159" s="312"/>
      <c r="EJ159" s="312"/>
      <c r="EK159" s="312"/>
      <c r="EL159" s="312"/>
      <c r="EM159" s="312"/>
      <c r="EN159" s="312"/>
      <c r="EO159" s="312"/>
      <c r="EP159" s="312"/>
      <c r="EQ159" s="312"/>
      <c r="ER159" s="312"/>
      <c r="ES159" s="312"/>
      <c r="ET159" s="312"/>
      <c r="EU159" s="312"/>
      <c r="EV159" s="312"/>
      <c r="EW159" s="312"/>
      <c r="EX159" s="312"/>
      <c r="EY159" s="312"/>
    </row>
    <row r="160" spans="1:155" s="48" customFormat="1" ht="30" customHeight="1" x14ac:dyDescent="0.2">
      <c r="A160" s="159" t="str">
        <f t="shared" si="41"/>
        <v/>
      </c>
      <c r="B160" s="72"/>
      <c r="C160" s="72"/>
      <c r="D160" s="73"/>
      <c r="E160" s="339"/>
      <c r="F160" s="340"/>
      <c r="G160" s="347"/>
      <c r="H160" s="347"/>
      <c r="I160" s="344"/>
      <c r="J160" s="345"/>
      <c r="K160" s="346"/>
      <c r="L160" s="229"/>
      <c r="M160" s="228"/>
      <c r="N160" s="65"/>
      <c r="O160" s="65"/>
      <c r="P160" s="67"/>
      <c r="Q160" s="62"/>
      <c r="R160" s="68"/>
      <c r="S160" s="63"/>
      <c r="T160" s="63"/>
      <c r="U160" s="337"/>
      <c r="V160" s="63"/>
      <c r="W160" s="123"/>
      <c r="X160" s="69"/>
      <c r="Y160" s="81"/>
      <c r="Z160" s="152"/>
      <c r="AA160" s="146"/>
      <c r="AB160" s="153"/>
      <c r="AC160" s="154"/>
      <c r="AD160" s="152"/>
      <c r="AE160" s="152"/>
      <c r="AF160" s="155"/>
      <c r="AG160" s="156"/>
      <c r="AH160" s="155"/>
      <c r="AI160" s="317" t="str">
        <f t="shared" si="48"/>
        <v/>
      </c>
      <c r="AJ160" s="317" t="str">
        <f t="shared" si="49"/>
        <v/>
      </c>
      <c r="AK160" s="328" t="e">
        <f>IF(AR160=".OS",VLOOKUP($AT160,'Pull-Downs_Zyl'!M:N,2,FALSE),VLOOKUP($AT160,'Pull-Downs_Zyl'!K:L,2,FALSE))</f>
        <v>#N/A</v>
      </c>
      <c r="AL160" s="318" t="str">
        <f t="shared" si="56"/>
        <v/>
      </c>
      <c r="AM160" s="158" t="e">
        <f>VLOOKUP($AT160,'Pull-Downs_Zyl'!$K$5:$O$525,3,FALSE)</f>
        <v>#N/A</v>
      </c>
      <c r="AN160" s="151" t="str">
        <f t="shared" si="42"/>
        <v/>
      </c>
      <c r="AO160" s="151" t="str">
        <f t="shared" si="43"/>
        <v/>
      </c>
      <c r="AP160" s="151" t="str">
        <f t="shared" si="44"/>
        <v/>
      </c>
      <c r="AQ160" s="151" t="str">
        <f t="shared" si="45"/>
        <v/>
      </c>
      <c r="AR160" s="207" t="str">
        <f t="shared" si="50"/>
        <v/>
      </c>
      <c r="AS160" s="157" t="s">
        <v>95</v>
      </c>
      <c r="AT160" s="158" t="str">
        <f>IF(V160="Zubehör/Ersatzteile",VLOOKUP(W160,'Pull-Downs_Zyl'!$K$518:$O$525,3,FALSE),CONCATENATE(AN160,AO160,AP160,AQ160,AR160))</f>
        <v/>
      </c>
      <c r="AW160" s="70" t="str">
        <f t="shared" si="46"/>
        <v/>
      </c>
      <c r="BD160" s="70" t="str">
        <f t="shared" si="47"/>
        <v/>
      </c>
      <c r="BK160" s="70" t="e">
        <f>IF(AND(#REF!="ja",M160=9,E160="PegaSys Office eVAYO"),CONCATENATE(L160,#REF!,M160,F160),IF(AND(#REF!="ja",M160=9,E160="PegaSys Office"),CONCATENATE(L160,#REF!,M160,F160),""))</f>
        <v>#REF!</v>
      </c>
      <c r="CB160" s="312"/>
      <c r="CC160" s="312"/>
      <c r="CD160" s="312"/>
      <c r="CE160" s="312" t="str">
        <f>IF(E160="PegaSys 2.1",Datenquelle_Peg2.1!$A$2,"")</f>
        <v/>
      </c>
      <c r="CF160" s="312" t="str">
        <f t="shared" si="51"/>
        <v/>
      </c>
      <c r="CG160" s="312" t="str">
        <f t="shared" si="52"/>
        <v/>
      </c>
      <c r="CH160" s="312" t="str">
        <f>IF(OR(S160="Rosetten",S160="Ovalrosetten"),Datenquelle_Peg2.1!$E$2,IF(OR(S160="Langschild",S160="Langschild schmal"),Datenquelle_Peg2.1!$E$3,IF(S160="Kurzschild",Datenquelle_Peg2.1!$E$4,IF(S160="Scandinavian Oval",Datenquelle_Peg2.1!$E$6,""))))</f>
        <v/>
      </c>
      <c r="CI160" s="312" t="str">
        <f>IF(T160=182,Datenquelle_Peg2.1!$G$2,IF(T160=192,Datenquelle_Peg2.1!$G$3,IF(T160=282,Datenquelle_Peg2.1!$G$4,IF(T160=292,Datenquelle_Peg2.1!$G$5,IF(T160=1182,Datenquelle_Peg2.1!$G$6,"")))))</f>
        <v/>
      </c>
      <c r="CJ160" s="312" t="str">
        <f>IF(G160="links",Datenquelle_Peg2.1!$I$2,IF(G160="rechts",Datenquelle_Peg2.1!$I$3,""))</f>
        <v/>
      </c>
      <c r="CK160" s="312" t="str">
        <f>IF(M160=7,Datenquelle_Peg2.1!$K$2,IF(M160=8,Datenquelle_Peg2.1!$K$3,IF(M160=8.5,Datenquelle_Peg2.1!$K$4,IF(M160=9,Datenquelle_Peg2.1!$K$5,IF(M160="F9 (FS)",Datenquelle_Peg2.1!$K$6,IF(M160=10,Datenquelle_Peg2.1!$K$7,""))))))</f>
        <v/>
      </c>
      <c r="CL160" s="312" t="str">
        <f>IF(L160="37-46 mm",Datenquelle_Peg2.1!$M$2,IF(L160="47-56 mm",Datenquelle_Peg2.1!$M$3,IF(L160="57-66 mm",Datenquelle_Peg2.1!$M$4,IF(L160="67-76 mm",Datenquelle_Peg2.1!$M$5,IF(L160="77-86 mm",Datenquelle_Peg2.1!$M$6,IF(L160="87-96 mm",Datenquelle_Peg2.1!$M$7,IF(L160="97-106 mm",Datenquelle_Peg2.1!$M$8,IF(L160="107-116 mm",Datenquelle_Peg2.1!$M$9,IF(L160="117-126 mm",Datenquelle_Peg2.1!$M$10,IF(L160="127-136 mm",Datenquelle_Peg2.1!$M$11,IF(L160="137-146 mm",Datenquelle_Peg2.1!$M$12,IF(L160="147-156 mm",Datenquelle_Peg2.1!$M$13,IF(L160="156-160 mm",Datenquelle_Peg2.1!$M$14,"")))))))))))))</f>
        <v/>
      </c>
      <c r="CM160" s="312" t="str">
        <f>IF(N160="Profilzyl. PZ",Datenquelle_Peg2.1!$O$3,IF(N160="Blind",Datenquelle_Peg2.1!$O$2,IF(N160="Zylinderabdeckung",Datenquelle_Peg2.1!$O$4,IF(N160="Scandinavian Oval",Datenquelle_Peg2.1!$O$5,""))))</f>
        <v/>
      </c>
      <c r="CN160" s="312" t="str">
        <f>IF(P160="PZ 70",Datenquelle_Peg2.1!$Q$3,IF(P160="PZ 72",Datenquelle_Peg2.1!$Q$4,IF(P160="PZ 78",Datenquelle_Peg2.1!$Q$5,IF(P160="PZ 85",Datenquelle_Peg2.1!$Q$6,IF(P160="PZ 88",Datenquelle_Peg2.1!$Q$7,IF(P160="PZ 92",Datenquelle_Peg2.1!$Q$8,IF(P160="00",Datenquelle_Peg2.1!$Q$2,IF(P160="SO 105",Datenquelle_Peg2.1!$Q$9,""))))))))</f>
        <v/>
      </c>
      <c r="CO160" s="312" t="str">
        <f>IF(O160="Profilzyl. PZ",Datenquelle_Peg2.1!$S$3,IF(O160="Blind",Datenquelle_Peg2.1!$S$2,IF(O160="Scandinavian Oval",Datenquelle_Peg2.1!$S$4,"")))</f>
        <v/>
      </c>
      <c r="CP160" s="312" t="str">
        <f t="shared" si="57"/>
        <v/>
      </c>
      <c r="CQ160" s="312" t="str">
        <f>IF(AND(Q160="außen",R160="einrastend"),Datenquelle_Peg2.1!$W$3,IF(AND(Q160="außen",R160="verschraubt"),Datenquelle_Peg2.1!$W$2,""))</f>
        <v/>
      </c>
      <c r="CR160" s="312" t="str">
        <f t="shared" si="53"/>
        <v/>
      </c>
      <c r="CS160" s="312" t="str">
        <f t="shared" si="54"/>
        <v/>
      </c>
      <c r="CT160" s="312" t="str">
        <f t="shared" si="55"/>
        <v/>
      </c>
      <c r="CU160" s="312"/>
      <c r="CV160" s="312"/>
      <c r="CW160" s="312"/>
      <c r="CX160" s="312"/>
      <c r="CY160" s="312"/>
      <c r="CZ160" s="312"/>
      <c r="DA160" s="312"/>
      <c r="DB160" s="312"/>
      <c r="DC160" s="312"/>
      <c r="DD160" s="312"/>
      <c r="DE160" s="312"/>
      <c r="DF160" s="312"/>
      <c r="DG160" s="312"/>
      <c r="DH160" s="312"/>
      <c r="DI160" s="312"/>
      <c r="DJ160" s="312"/>
      <c r="DK160" s="312"/>
      <c r="DL160" s="312"/>
      <c r="DM160" s="312"/>
      <c r="DN160" s="312"/>
      <c r="DO160" s="312"/>
      <c r="DP160" s="312"/>
      <c r="DQ160" s="312"/>
      <c r="DR160" s="312"/>
      <c r="DS160" s="312"/>
      <c r="DT160" s="312"/>
      <c r="DU160" s="312"/>
      <c r="DV160" s="312"/>
      <c r="DW160" s="312"/>
      <c r="DX160" s="312"/>
      <c r="DY160" s="312"/>
      <c r="DZ160" s="312"/>
      <c r="EA160" s="312"/>
      <c r="EB160" s="312"/>
      <c r="EC160" s="312"/>
      <c r="ED160" s="312"/>
      <c r="EE160" s="312"/>
      <c r="EF160" s="312"/>
      <c r="EG160" s="312"/>
      <c r="EH160" s="312"/>
      <c r="EI160" s="312"/>
      <c r="EJ160" s="312"/>
      <c r="EK160" s="312"/>
      <c r="EL160" s="312"/>
      <c r="EM160" s="312"/>
      <c r="EN160" s="312"/>
      <c r="EO160" s="312"/>
      <c r="EP160" s="312"/>
      <c r="EQ160" s="312"/>
      <c r="ER160" s="312"/>
      <c r="ES160" s="312"/>
      <c r="ET160" s="312"/>
      <c r="EU160" s="312"/>
      <c r="EV160" s="312"/>
      <c r="EW160" s="312"/>
      <c r="EX160" s="312"/>
      <c r="EY160" s="312"/>
    </row>
    <row r="161" spans="1:155" s="48" customFormat="1" ht="30" customHeight="1" x14ac:dyDescent="0.2">
      <c r="A161" s="159" t="str">
        <f t="shared" si="41"/>
        <v/>
      </c>
      <c r="B161" s="72"/>
      <c r="C161" s="72"/>
      <c r="D161" s="73"/>
      <c r="E161" s="339"/>
      <c r="F161" s="340"/>
      <c r="G161" s="347"/>
      <c r="H161" s="347"/>
      <c r="I161" s="344"/>
      <c r="J161" s="345"/>
      <c r="K161" s="346"/>
      <c r="L161" s="229"/>
      <c r="M161" s="228"/>
      <c r="N161" s="65"/>
      <c r="O161" s="65"/>
      <c r="P161" s="67"/>
      <c r="Q161" s="62"/>
      <c r="R161" s="68"/>
      <c r="S161" s="63"/>
      <c r="T161" s="63"/>
      <c r="U161" s="337"/>
      <c r="V161" s="63"/>
      <c r="W161" s="123"/>
      <c r="X161" s="69"/>
      <c r="Y161" s="81"/>
      <c r="Z161" s="152"/>
      <c r="AA161" s="146"/>
      <c r="AB161" s="153"/>
      <c r="AC161" s="154"/>
      <c r="AD161" s="152"/>
      <c r="AE161" s="152"/>
      <c r="AF161" s="155"/>
      <c r="AG161" s="156"/>
      <c r="AH161" s="155"/>
      <c r="AI161" s="317" t="str">
        <f t="shared" si="48"/>
        <v/>
      </c>
      <c r="AJ161" s="317" t="str">
        <f t="shared" si="49"/>
        <v/>
      </c>
      <c r="AK161" s="328" t="e">
        <f>IF(AR161=".OS",VLOOKUP($AT161,'Pull-Downs_Zyl'!M:N,2,FALSE),VLOOKUP($AT161,'Pull-Downs_Zyl'!K:L,2,FALSE))</f>
        <v>#N/A</v>
      </c>
      <c r="AL161" s="318" t="str">
        <f t="shared" si="56"/>
        <v/>
      </c>
      <c r="AM161" s="158" t="e">
        <f>VLOOKUP($AT161,'Pull-Downs_Zyl'!$K$5:$O$525,3,FALSE)</f>
        <v>#N/A</v>
      </c>
      <c r="AN161" s="151" t="str">
        <f t="shared" si="42"/>
        <v/>
      </c>
      <c r="AO161" s="151" t="str">
        <f t="shared" si="43"/>
        <v/>
      </c>
      <c r="AP161" s="151" t="str">
        <f t="shared" si="44"/>
        <v/>
      </c>
      <c r="AQ161" s="151" t="str">
        <f t="shared" si="45"/>
        <v/>
      </c>
      <c r="AR161" s="207" t="str">
        <f t="shared" si="50"/>
        <v/>
      </c>
      <c r="AS161" s="157" t="s">
        <v>95</v>
      </c>
      <c r="AT161" s="158" t="str">
        <f>IF(V161="Zubehör/Ersatzteile",VLOOKUP(W161,'Pull-Downs_Zyl'!$K$518:$O$525,3,FALSE),CONCATENATE(AN161,AO161,AP161,AQ161,AR161))</f>
        <v/>
      </c>
      <c r="AW161" s="70" t="str">
        <f t="shared" si="46"/>
        <v/>
      </c>
      <c r="BD161" s="70" t="str">
        <f t="shared" si="47"/>
        <v/>
      </c>
      <c r="BK161" s="70" t="e">
        <f>IF(AND(#REF!="ja",M161=9,E161="PegaSys Office eVAYO"),CONCATENATE(L161,#REF!,M161,F161),IF(AND(#REF!="ja",M161=9,E161="PegaSys Office"),CONCATENATE(L161,#REF!,M161,F161),""))</f>
        <v>#REF!</v>
      </c>
      <c r="CB161" s="312"/>
      <c r="CC161" s="312"/>
      <c r="CD161" s="312"/>
      <c r="CE161" s="312" t="str">
        <f>IF(E161="PegaSys 2.1",Datenquelle_Peg2.1!$A$2,"")</f>
        <v/>
      </c>
      <c r="CF161" s="312" t="str">
        <f t="shared" si="51"/>
        <v/>
      </c>
      <c r="CG161" s="312" t="str">
        <f t="shared" si="52"/>
        <v/>
      </c>
      <c r="CH161" s="312" t="str">
        <f>IF(OR(S161="Rosetten",S161="Ovalrosetten"),Datenquelle_Peg2.1!$E$2,IF(OR(S161="Langschild",S161="Langschild schmal"),Datenquelle_Peg2.1!$E$3,IF(S161="Kurzschild",Datenquelle_Peg2.1!$E$4,IF(S161="Scandinavian Oval",Datenquelle_Peg2.1!$E$6,""))))</f>
        <v/>
      </c>
      <c r="CI161" s="312" t="str">
        <f>IF(T161=182,Datenquelle_Peg2.1!$G$2,IF(T161=192,Datenquelle_Peg2.1!$G$3,IF(T161=282,Datenquelle_Peg2.1!$G$4,IF(T161=292,Datenquelle_Peg2.1!$G$5,IF(T161=1182,Datenquelle_Peg2.1!$G$6,"")))))</f>
        <v/>
      </c>
      <c r="CJ161" s="312" t="str">
        <f>IF(G161="links",Datenquelle_Peg2.1!$I$2,IF(G161="rechts",Datenquelle_Peg2.1!$I$3,""))</f>
        <v/>
      </c>
      <c r="CK161" s="312" t="str">
        <f>IF(M161=7,Datenquelle_Peg2.1!$K$2,IF(M161=8,Datenquelle_Peg2.1!$K$3,IF(M161=8.5,Datenquelle_Peg2.1!$K$4,IF(M161=9,Datenquelle_Peg2.1!$K$5,IF(M161="F9 (FS)",Datenquelle_Peg2.1!$K$6,IF(M161=10,Datenquelle_Peg2.1!$K$7,""))))))</f>
        <v/>
      </c>
      <c r="CL161" s="312" t="str">
        <f>IF(L161="37-46 mm",Datenquelle_Peg2.1!$M$2,IF(L161="47-56 mm",Datenquelle_Peg2.1!$M$3,IF(L161="57-66 mm",Datenquelle_Peg2.1!$M$4,IF(L161="67-76 mm",Datenquelle_Peg2.1!$M$5,IF(L161="77-86 mm",Datenquelle_Peg2.1!$M$6,IF(L161="87-96 mm",Datenquelle_Peg2.1!$M$7,IF(L161="97-106 mm",Datenquelle_Peg2.1!$M$8,IF(L161="107-116 mm",Datenquelle_Peg2.1!$M$9,IF(L161="117-126 mm",Datenquelle_Peg2.1!$M$10,IF(L161="127-136 mm",Datenquelle_Peg2.1!$M$11,IF(L161="137-146 mm",Datenquelle_Peg2.1!$M$12,IF(L161="147-156 mm",Datenquelle_Peg2.1!$M$13,IF(L161="156-160 mm",Datenquelle_Peg2.1!$M$14,"")))))))))))))</f>
        <v/>
      </c>
      <c r="CM161" s="312" t="str">
        <f>IF(N161="Profilzyl. PZ",Datenquelle_Peg2.1!$O$3,IF(N161="Blind",Datenquelle_Peg2.1!$O$2,IF(N161="Zylinderabdeckung",Datenquelle_Peg2.1!$O$4,IF(N161="Scandinavian Oval",Datenquelle_Peg2.1!$O$5,""))))</f>
        <v/>
      </c>
      <c r="CN161" s="312" t="str">
        <f>IF(P161="PZ 70",Datenquelle_Peg2.1!$Q$3,IF(P161="PZ 72",Datenquelle_Peg2.1!$Q$4,IF(P161="PZ 78",Datenquelle_Peg2.1!$Q$5,IF(P161="PZ 85",Datenquelle_Peg2.1!$Q$6,IF(P161="PZ 88",Datenquelle_Peg2.1!$Q$7,IF(P161="PZ 92",Datenquelle_Peg2.1!$Q$8,IF(P161="00",Datenquelle_Peg2.1!$Q$2,IF(P161="SO 105",Datenquelle_Peg2.1!$Q$9,""))))))))</f>
        <v/>
      </c>
      <c r="CO161" s="312" t="str">
        <f>IF(O161="Profilzyl. PZ",Datenquelle_Peg2.1!$S$3,IF(O161="Blind",Datenquelle_Peg2.1!$S$2,IF(O161="Scandinavian Oval",Datenquelle_Peg2.1!$S$4,"")))</f>
        <v/>
      </c>
      <c r="CP161" s="312" t="str">
        <f t="shared" si="57"/>
        <v/>
      </c>
      <c r="CQ161" s="312" t="str">
        <f>IF(AND(Q161="außen",R161="einrastend"),Datenquelle_Peg2.1!$W$3,IF(AND(Q161="außen",R161="verschraubt"),Datenquelle_Peg2.1!$W$2,""))</f>
        <v/>
      </c>
      <c r="CR161" s="312" t="str">
        <f t="shared" si="53"/>
        <v/>
      </c>
      <c r="CS161" s="312" t="str">
        <f t="shared" si="54"/>
        <v/>
      </c>
      <c r="CT161" s="312" t="str">
        <f t="shared" si="55"/>
        <v/>
      </c>
      <c r="CU161" s="312"/>
      <c r="CV161" s="312"/>
      <c r="CW161" s="312"/>
      <c r="CX161" s="312"/>
      <c r="CY161" s="312"/>
      <c r="CZ161" s="312"/>
      <c r="DA161" s="312"/>
      <c r="DB161" s="312"/>
      <c r="DC161" s="312"/>
      <c r="DD161" s="312"/>
      <c r="DE161" s="312"/>
      <c r="DF161" s="312"/>
      <c r="DG161" s="312"/>
      <c r="DH161" s="312"/>
      <c r="DI161" s="312"/>
      <c r="DJ161" s="312"/>
      <c r="DK161" s="312"/>
      <c r="DL161" s="312"/>
      <c r="DM161" s="312"/>
      <c r="DN161" s="312"/>
      <c r="DO161" s="312"/>
      <c r="DP161" s="312"/>
      <c r="DQ161" s="312"/>
      <c r="DR161" s="312"/>
      <c r="DS161" s="312"/>
      <c r="DT161" s="312"/>
      <c r="DU161" s="312"/>
      <c r="DV161" s="312"/>
      <c r="DW161" s="312"/>
      <c r="DX161" s="312"/>
      <c r="DY161" s="312"/>
      <c r="DZ161" s="312"/>
      <c r="EA161" s="312"/>
      <c r="EB161" s="312"/>
      <c r="EC161" s="312"/>
      <c r="ED161" s="312"/>
      <c r="EE161" s="312"/>
      <c r="EF161" s="312"/>
      <c r="EG161" s="312"/>
      <c r="EH161" s="312"/>
      <c r="EI161" s="312"/>
      <c r="EJ161" s="312"/>
      <c r="EK161" s="312"/>
      <c r="EL161" s="312"/>
      <c r="EM161" s="312"/>
      <c r="EN161" s="312"/>
      <c r="EO161" s="312"/>
      <c r="EP161" s="312"/>
      <c r="EQ161" s="312"/>
      <c r="ER161" s="312"/>
      <c r="ES161" s="312"/>
      <c r="ET161" s="312"/>
      <c r="EU161" s="312"/>
      <c r="EV161" s="312"/>
      <c r="EW161" s="312"/>
      <c r="EX161" s="312"/>
      <c r="EY161" s="312"/>
    </row>
    <row r="162" spans="1:155" s="48" customFormat="1" ht="15.75" x14ac:dyDescent="0.2">
      <c r="A162" s="159" t="str">
        <f t="shared" ref="A162:A211" si="58">IF(E162&lt;&gt;"",A161+1,"")</f>
        <v/>
      </c>
      <c r="B162" s="72"/>
      <c r="C162" s="72"/>
      <c r="D162" s="73"/>
      <c r="E162" s="339"/>
      <c r="F162" s="340"/>
      <c r="G162" s="347"/>
      <c r="H162" s="347"/>
      <c r="I162" s="344"/>
      <c r="J162" s="345"/>
      <c r="K162" s="346"/>
      <c r="L162" s="229"/>
      <c r="M162" s="228"/>
      <c r="N162" s="65"/>
      <c r="O162" s="65"/>
      <c r="P162" s="67"/>
      <c r="Q162" s="62"/>
      <c r="R162" s="68"/>
      <c r="S162" s="63"/>
      <c r="T162" s="63"/>
      <c r="U162" s="337"/>
      <c r="V162" s="63"/>
      <c r="W162" s="123"/>
      <c r="X162" s="69"/>
      <c r="Y162" s="81"/>
      <c r="Z162" s="152"/>
      <c r="AA162" s="146"/>
      <c r="AB162" s="153"/>
      <c r="AC162" s="154"/>
      <c r="AD162" s="152"/>
      <c r="AE162" s="152"/>
      <c r="AF162" s="155"/>
      <c r="AG162" s="156"/>
      <c r="AH162" s="155"/>
      <c r="AI162" s="317" t="str">
        <f t="shared" si="48"/>
        <v/>
      </c>
      <c r="AJ162" s="317" t="str">
        <f t="shared" si="49"/>
        <v/>
      </c>
      <c r="AK162" s="328" t="e">
        <f>IF(AR162=".OS",VLOOKUP($AT162,'Pull-Downs_Zyl'!M:N,2,FALSE),VLOOKUP($AT162,'Pull-Downs_Zyl'!K:L,2,FALSE))</f>
        <v>#N/A</v>
      </c>
      <c r="AL162" s="318" t="str">
        <f t="shared" si="56"/>
        <v/>
      </c>
      <c r="AM162" s="158" t="e">
        <f>VLOOKUP($AT162,'Pull-Downs_Zyl'!$K$5:$O$525,3,FALSE)</f>
        <v>#N/A</v>
      </c>
      <c r="AN162" s="151" t="str">
        <f t="shared" si="42"/>
        <v/>
      </c>
      <c r="AO162" s="151" t="str">
        <f t="shared" si="43"/>
        <v/>
      </c>
      <c r="AP162" s="151" t="str">
        <f t="shared" si="44"/>
        <v/>
      </c>
      <c r="AQ162" s="151" t="str">
        <f t="shared" si="45"/>
        <v/>
      </c>
      <c r="AR162" s="207" t="str">
        <f t="shared" si="50"/>
        <v/>
      </c>
      <c r="AS162" s="157" t="s">
        <v>95</v>
      </c>
      <c r="AT162" s="158" t="str">
        <f>IF(V162="Zubehör/Ersatzteile",VLOOKUP(W162,'Pull-Downs_Zyl'!$K$518:$O$525,3,FALSE),CONCATENATE(AN162,AO162,AP162,AQ162,AR162))</f>
        <v/>
      </c>
      <c r="AW162" s="70" t="str">
        <f t="shared" si="46"/>
        <v/>
      </c>
      <c r="BD162" s="70" t="str">
        <f t="shared" si="47"/>
        <v/>
      </c>
      <c r="BK162" s="70" t="e">
        <f>IF(AND(#REF!="ja",M162=9,E162="PegaSys Office eVAYO"),CONCATENATE(L162,#REF!,M162,F162),IF(AND(#REF!="ja",M162=9,E162="PegaSys Office"),CONCATENATE(L162,#REF!,M162,F162),""))</f>
        <v>#REF!</v>
      </c>
      <c r="CB162" s="312"/>
      <c r="CC162" s="312"/>
      <c r="CD162" s="312"/>
      <c r="CE162" s="312" t="str">
        <f>IF(E162="PegaSys 2.1",Datenquelle_Peg2.1!$A$2,"")</f>
        <v/>
      </c>
      <c r="CF162" s="312" t="str">
        <f t="shared" si="51"/>
        <v/>
      </c>
      <c r="CG162" s="312" t="str">
        <f t="shared" si="52"/>
        <v/>
      </c>
      <c r="CH162" s="312" t="str">
        <f>IF(OR(S162="Rosetten",S162="Ovalrosetten"),Datenquelle_Peg2.1!$E$2,IF(OR(S162="Langschild",S162="Langschild schmal"),Datenquelle_Peg2.1!$E$3,IF(S162="Kurzschild",Datenquelle_Peg2.1!$E$4,IF(S162="Scandinavian Oval",Datenquelle_Peg2.1!$E$6,""))))</f>
        <v/>
      </c>
      <c r="CI162" s="312" t="str">
        <f>IF(T162=182,Datenquelle_Peg2.1!$G$2,IF(T162=192,Datenquelle_Peg2.1!$G$3,IF(T162=282,Datenquelle_Peg2.1!$G$4,IF(T162=292,Datenquelle_Peg2.1!$G$5,IF(T162=1182,Datenquelle_Peg2.1!$G$6,"")))))</f>
        <v/>
      </c>
      <c r="CJ162" s="312" t="str">
        <f>IF(G162="links",Datenquelle_Peg2.1!$I$2,IF(G162="rechts",Datenquelle_Peg2.1!$I$3,""))</f>
        <v/>
      </c>
      <c r="CK162" s="312" t="str">
        <f>IF(M162=7,Datenquelle_Peg2.1!$K$2,IF(M162=8,Datenquelle_Peg2.1!$K$3,IF(M162=8.5,Datenquelle_Peg2.1!$K$4,IF(M162=9,Datenquelle_Peg2.1!$K$5,IF(M162="F9 (FS)",Datenquelle_Peg2.1!$K$6,IF(M162=10,Datenquelle_Peg2.1!$K$7,""))))))</f>
        <v/>
      </c>
      <c r="CL162" s="312" t="str">
        <f>IF(L162="37-46 mm",Datenquelle_Peg2.1!$M$2,IF(L162="47-56 mm",Datenquelle_Peg2.1!$M$3,IF(L162="57-66 mm",Datenquelle_Peg2.1!$M$4,IF(L162="67-76 mm",Datenquelle_Peg2.1!$M$5,IF(L162="77-86 mm",Datenquelle_Peg2.1!$M$6,IF(L162="87-96 mm",Datenquelle_Peg2.1!$M$7,IF(L162="97-106 mm",Datenquelle_Peg2.1!$M$8,IF(L162="107-116 mm",Datenquelle_Peg2.1!$M$9,IF(L162="117-126 mm",Datenquelle_Peg2.1!$M$10,IF(L162="127-136 mm",Datenquelle_Peg2.1!$M$11,IF(L162="137-146 mm",Datenquelle_Peg2.1!$M$12,IF(L162="147-156 mm",Datenquelle_Peg2.1!$M$13,IF(L162="156-160 mm",Datenquelle_Peg2.1!$M$14,"")))))))))))))</f>
        <v/>
      </c>
      <c r="CM162" s="312" t="str">
        <f>IF(N162="Profilzyl. PZ",Datenquelle_Peg2.1!$O$3,IF(N162="Blind",Datenquelle_Peg2.1!$O$2,IF(N162="Zylinderabdeckung",Datenquelle_Peg2.1!$O$4,IF(N162="Scandinavian Oval",Datenquelle_Peg2.1!$O$5,""))))</f>
        <v/>
      </c>
      <c r="CN162" s="312" t="str">
        <f>IF(P162="PZ 70",Datenquelle_Peg2.1!$Q$3,IF(P162="PZ 72",Datenquelle_Peg2.1!$Q$4,IF(P162="PZ 78",Datenquelle_Peg2.1!$Q$5,IF(P162="PZ 85",Datenquelle_Peg2.1!$Q$6,IF(P162="PZ 88",Datenquelle_Peg2.1!$Q$7,IF(P162="PZ 92",Datenquelle_Peg2.1!$Q$8,IF(P162="00",Datenquelle_Peg2.1!$Q$2,IF(P162="SO 105",Datenquelle_Peg2.1!$Q$9,""))))))))</f>
        <v/>
      </c>
      <c r="CO162" s="312" t="str">
        <f>IF(O162="Profilzyl. PZ",Datenquelle_Peg2.1!$S$3,IF(O162="Blind",Datenquelle_Peg2.1!$S$2,IF(O162="Scandinavian Oval",Datenquelle_Peg2.1!$S$4,"")))</f>
        <v/>
      </c>
      <c r="CP162" s="312" t="str">
        <f t="shared" si="57"/>
        <v/>
      </c>
      <c r="CQ162" s="312" t="str">
        <f>IF(AND(Q162="außen",R162="einrastend"),Datenquelle_Peg2.1!$W$3,IF(AND(Q162="außen",R162="verschraubt"),Datenquelle_Peg2.1!$W$2,""))</f>
        <v/>
      </c>
      <c r="CR162" s="312" t="str">
        <f t="shared" si="53"/>
        <v/>
      </c>
      <c r="CS162" s="312" t="str">
        <f t="shared" si="54"/>
        <v/>
      </c>
      <c r="CT162" s="312" t="str">
        <f t="shared" si="55"/>
        <v/>
      </c>
      <c r="CU162" s="312"/>
      <c r="CV162" s="312"/>
      <c r="CW162" s="312"/>
      <c r="CX162" s="312"/>
      <c r="CY162" s="312"/>
      <c r="CZ162" s="312"/>
      <c r="DA162" s="312"/>
      <c r="DB162" s="312"/>
      <c r="DC162" s="312"/>
      <c r="DD162" s="312"/>
      <c r="DE162" s="312"/>
      <c r="DF162" s="312"/>
      <c r="DG162" s="312"/>
      <c r="DH162" s="312"/>
      <c r="DI162" s="312"/>
      <c r="DJ162" s="312"/>
      <c r="DK162" s="312"/>
      <c r="DL162" s="312"/>
      <c r="DM162" s="312"/>
      <c r="DN162" s="312"/>
      <c r="DO162" s="312"/>
      <c r="DP162" s="312"/>
      <c r="DQ162" s="312"/>
      <c r="DR162" s="312"/>
      <c r="DS162" s="312"/>
      <c r="DT162" s="312"/>
      <c r="DU162" s="312"/>
      <c r="DV162" s="312"/>
      <c r="DW162" s="312"/>
      <c r="DX162" s="312"/>
      <c r="DY162" s="312"/>
      <c r="DZ162" s="312"/>
      <c r="EA162" s="312"/>
      <c r="EB162" s="312"/>
      <c r="EC162" s="312"/>
      <c r="ED162" s="312"/>
      <c r="EE162" s="312"/>
      <c r="EF162" s="312"/>
      <c r="EG162" s="312"/>
      <c r="EH162" s="312"/>
      <c r="EI162" s="312"/>
      <c r="EJ162" s="312"/>
      <c r="EK162" s="312"/>
      <c r="EL162" s="312"/>
      <c r="EM162" s="312"/>
      <c r="EN162" s="312"/>
      <c r="EO162" s="312"/>
      <c r="EP162" s="312"/>
      <c r="EQ162" s="312"/>
      <c r="ER162" s="312"/>
      <c r="ES162" s="312"/>
      <c r="ET162" s="312"/>
      <c r="EU162" s="312"/>
      <c r="EV162" s="312"/>
      <c r="EW162" s="312"/>
      <c r="EX162" s="312"/>
      <c r="EY162" s="312"/>
    </row>
    <row r="163" spans="1:155" s="48" customFormat="1" ht="15.75" x14ac:dyDescent="0.2">
      <c r="A163" s="159" t="str">
        <f t="shared" si="58"/>
        <v/>
      </c>
      <c r="B163" s="72"/>
      <c r="C163" s="72"/>
      <c r="D163" s="73"/>
      <c r="E163" s="339"/>
      <c r="F163" s="340"/>
      <c r="G163" s="386"/>
      <c r="H163" s="387"/>
      <c r="I163" s="386"/>
      <c r="J163" s="388"/>
      <c r="K163" s="387"/>
      <c r="L163" s="229"/>
      <c r="M163" s="228"/>
      <c r="N163" s="65"/>
      <c r="O163" s="65"/>
      <c r="P163" s="67"/>
      <c r="Q163" s="62"/>
      <c r="R163" s="68"/>
      <c r="S163" s="63"/>
      <c r="T163" s="63"/>
      <c r="U163" s="337"/>
      <c r="V163" s="63"/>
      <c r="W163" s="123"/>
      <c r="X163" s="69"/>
      <c r="Y163" s="81"/>
      <c r="Z163" s="152"/>
      <c r="AA163" s="146"/>
      <c r="AB163" s="153"/>
      <c r="AC163" s="154"/>
      <c r="AD163" s="152"/>
      <c r="AE163" s="152"/>
      <c r="AF163" s="155"/>
      <c r="AG163" s="156"/>
      <c r="AH163" s="155"/>
      <c r="AI163" s="317" t="str">
        <f t="shared" si="48"/>
        <v/>
      </c>
      <c r="AJ163" s="317" t="str">
        <f t="shared" si="49"/>
        <v/>
      </c>
      <c r="AK163" s="328" t="e">
        <f>IF(AR163=".OS",VLOOKUP($AT163,'Pull-Downs_Zyl'!M:N,2,FALSE),VLOOKUP($AT163,'Pull-Downs_Zyl'!K:L,2,FALSE))</f>
        <v>#N/A</v>
      </c>
      <c r="AL163" s="318" t="str">
        <f t="shared" si="56"/>
        <v/>
      </c>
      <c r="AM163" s="158" t="e">
        <f>VLOOKUP($AT163,'Pull-Downs_Zyl'!$K$5:$O$525,3,FALSE)</f>
        <v>#N/A</v>
      </c>
      <c r="AN163" s="151" t="str">
        <f t="shared" si="42"/>
        <v/>
      </c>
      <c r="AO163" s="151" t="str">
        <f t="shared" si="43"/>
        <v/>
      </c>
      <c r="AP163" s="151" t="str">
        <f t="shared" si="44"/>
        <v/>
      </c>
      <c r="AQ163" s="151" t="str">
        <f t="shared" si="45"/>
        <v/>
      </c>
      <c r="AR163" s="207" t="str">
        <f t="shared" si="50"/>
        <v/>
      </c>
      <c r="AS163" s="157" t="s">
        <v>95</v>
      </c>
      <c r="AT163" s="158" t="str">
        <f>IF(V163="Zubehör/Ersatzteile",VLOOKUP(W163,'Pull-Downs_Zyl'!$K$518:$O$525,3,FALSE),CONCATENATE(AN163,AO163,AP163,AQ163,AR163))</f>
        <v/>
      </c>
      <c r="AW163" s="70" t="str">
        <f t="shared" si="46"/>
        <v/>
      </c>
      <c r="BD163" s="70" t="str">
        <f t="shared" si="47"/>
        <v/>
      </c>
      <c r="BK163" s="70" t="e">
        <f>IF(AND(#REF!="ja",M163=9,E163="PegaSys Office eVAYO"),CONCATENATE(L163,#REF!,M163,F163),IF(AND(#REF!="ja",M163=9,E163="PegaSys Office"),CONCATENATE(L163,#REF!,M163,F163),""))</f>
        <v>#REF!</v>
      </c>
      <c r="CB163" s="312"/>
      <c r="CC163" s="312"/>
      <c r="CD163" s="312"/>
      <c r="CE163" s="312" t="str">
        <f>IF(E163="PegaSys 2.1",Datenquelle_Peg2.1!$A$2,"")</f>
        <v/>
      </c>
      <c r="CF163" s="312" t="str">
        <f t="shared" si="51"/>
        <v/>
      </c>
      <c r="CG163" s="312" t="str">
        <f t="shared" si="52"/>
        <v/>
      </c>
      <c r="CH163" s="312" t="str">
        <f>IF(OR(S163="Rosetten",S163="Ovalrosetten"),Datenquelle_Peg2.1!$E$2,IF(OR(S163="Langschild",S163="Langschild schmal"),Datenquelle_Peg2.1!$E$3,IF(S163="Kurzschild",Datenquelle_Peg2.1!$E$4,IF(S163="Scandinavian Oval",Datenquelle_Peg2.1!$E$6,""))))</f>
        <v/>
      </c>
      <c r="CI163" s="312" t="str">
        <f>IF(T163=182,Datenquelle_Peg2.1!$G$2,IF(T163=192,Datenquelle_Peg2.1!$G$3,IF(T163=282,Datenquelle_Peg2.1!$G$4,IF(T163=292,Datenquelle_Peg2.1!$G$5,IF(T163=1182,Datenquelle_Peg2.1!$G$6,"")))))</f>
        <v/>
      </c>
      <c r="CJ163" s="312" t="str">
        <f>IF(G163="links",Datenquelle_Peg2.1!$I$2,IF(G163="rechts",Datenquelle_Peg2.1!$I$3,""))</f>
        <v/>
      </c>
      <c r="CK163" s="312" t="str">
        <f>IF(M163=7,Datenquelle_Peg2.1!$K$2,IF(M163=8,Datenquelle_Peg2.1!$K$3,IF(M163=8.5,Datenquelle_Peg2.1!$K$4,IF(M163=9,Datenquelle_Peg2.1!$K$5,IF(M163="F9 (FS)",Datenquelle_Peg2.1!$K$6,IF(M163=10,Datenquelle_Peg2.1!$K$7,""))))))</f>
        <v/>
      </c>
      <c r="CL163" s="312" t="str">
        <f>IF(L163="37-46 mm",Datenquelle_Peg2.1!$M$2,IF(L163="47-56 mm",Datenquelle_Peg2.1!$M$3,IF(L163="57-66 mm",Datenquelle_Peg2.1!$M$4,IF(L163="67-76 mm",Datenquelle_Peg2.1!$M$5,IF(L163="77-86 mm",Datenquelle_Peg2.1!$M$6,IF(L163="87-96 mm",Datenquelle_Peg2.1!$M$7,IF(L163="97-106 mm",Datenquelle_Peg2.1!$M$8,IF(L163="107-116 mm",Datenquelle_Peg2.1!$M$9,IF(L163="117-126 mm",Datenquelle_Peg2.1!$M$10,IF(L163="127-136 mm",Datenquelle_Peg2.1!$M$11,IF(L163="137-146 mm",Datenquelle_Peg2.1!$M$12,IF(L163="147-156 mm",Datenquelle_Peg2.1!$M$13,IF(L163="156-160 mm",Datenquelle_Peg2.1!$M$14,"")))))))))))))</f>
        <v/>
      </c>
      <c r="CM163" s="312" t="str">
        <f>IF(N163="Profilzyl. PZ",Datenquelle_Peg2.1!$O$3,IF(N163="Blind",Datenquelle_Peg2.1!$O$2,IF(N163="Zylinderabdeckung",Datenquelle_Peg2.1!$O$4,IF(N163="Scandinavian Oval",Datenquelle_Peg2.1!$O$5,""))))</f>
        <v/>
      </c>
      <c r="CN163" s="312" t="str">
        <f>IF(P163="PZ 70",Datenquelle_Peg2.1!$Q$3,IF(P163="PZ 72",Datenquelle_Peg2.1!$Q$4,IF(P163="PZ 78",Datenquelle_Peg2.1!$Q$5,IF(P163="PZ 85",Datenquelle_Peg2.1!$Q$6,IF(P163="PZ 88",Datenquelle_Peg2.1!$Q$7,IF(P163="PZ 92",Datenquelle_Peg2.1!$Q$8,IF(P163="00",Datenquelle_Peg2.1!$Q$2,IF(P163="SO 105",Datenquelle_Peg2.1!$Q$9,""))))))))</f>
        <v/>
      </c>
      <c r="CO163" s="312" t="str">
        <f>IF(O163="Profilzyl. PZ",Datenquelle_Peg2.1!$S$3,IF(O163="Blind",Datenquelle_Peg2.1!$S$2,IF(O163="Scandinavian Oval",Datenquelle_Peg2.1!$S$4,"")))</f>
        <v/>
      </c>
      <c r="CP163" s="312" t="str">
        <f t="shared" si="57"/>
        <v/>
      </c>
      <c r="CQ163" s="312" t="str">
        <f>IF(AND(Q163="außen",R163="einrastend"),Datenquelle_Peg2.1!$W$3,IF(AND(Q163="außen",R163="verschraubt"),Datenquelle_Peg2.1!$W$2,""))</f>
        <v/>
      </c>
      <c r="CR163" s="312" t="str">
        <f t="shared" si="53"/>
        <v/>
      </c>
      <c r="CS163" s="312" t="str">
        <f t="shared" si="54"/>
        <v/>
      </c>
      <c r="CT163" s="312" t="str">
        <f t="shared" si="55"/>
        <v/>
      </c>
      <c r="CU163" s="312"/>
      <c r="CV163" s="312"/>
      <c r="CW163" s="312"/>
      <c r="CX163" s="312"/>
      <c r="CY163" s="312"/>
      <c r="CZ163" s="312"/>
      <c r="DA163" s="312"/>
      <c r="DB163" s="312"/>
      <c r="DC163" s="312"/>
      <c r="DD163" s="312"/>
      <c r="DE163" s="312"/>
      <c r="DF163" s="312"/>
      <c r="DG163" s="312"/>
      <c r="DH163" s="312"/>
      <c r="DI163" s="312"/>
      <c r="DJ163" s="312"/>
      <c r="DK163" s="312"/>
      <c r="DL163" s="312"/>
      <c r="DM163" s="312"/>
      <c r="DN163" s="312"/>
      <c r="DO163" s="312"/>
      <c r="DP163" s="312"/>
      <c r="DQ163" s="312"/>
      <c r="DR163" s="312"/>
      <c r="DS163" s="312"/>
      <c r="DT163" s="312"/>
      <c r="DU163" s="312"/>
      <c r="DV163" s="312"/>
      <c r="DW163" s="312"/>
      <c r="DX163" s="312"/>
      <c r="DY163" s="312"/>
      <c r="DZ163" s="312"/>
      <c r="EA163" s="312"/>
      <c r="EB163" s="312"/>
      <c r="EC163" s="312"/>
      <c r="ED163" s="312"/>
      <c r="EE163" s="312"/>
      <c r="EF163" s="312"/>
      <c r="EG163" s="312"/>
      <c r="EH163" s="312"/>
      <c r="EI163" s="312"/>
      <c r="EJ163" s="312"/>
      <c r="EK163" s="312"/>
      <c r="EL163" s="312"/>
      <c r="EM163" s="312"/>
      <c r="EN163" s="312"/>
      <c r="EO163" s="312"/>
      <c r="EP163" s="312"/>
      <c r="EQ163" s="312"/>
      <c r="ER163" s="312"/>
      <c r="ES163" s="312"/>
      <c r="ET163" s="312"/>
      <c r="EU163" s="312"/>
      <c r="EV163" s="312"/>
      <c r="EW163" s="312"/>
      <c r="EX163" s="312"/>
      <c r="EY163" s="312"/>
    </row>
    <row r="164" spans="1:155" s="48" customFormat="1" ht="15.75" x14ac:dyDescent="0.2">
      <c r="A164" s="159" t="str">
        <f t="shared" si="58"/>
        <v/>
      </c>
      <c r="B164" s="72"/>
      <c r="C164" s="72"/>
      <c r="D164" s="73"/>
      <c r="E164" s="339"/>
      <c r="F164" s="340"/>
      <c r="G164" s="343"/>
      <c r="H164" s="343"/>
      <c r="I164" s="344"/>
      <c r="J164" s="345"/>
      <c r="K164" s="346"/>
      <c r="L164" s="229"/>
      <c r="M164" s="228"/>
      <c r="N164" s="65"/>
      <c r="O164" s="65"/>
      <c r="P164" s="67"/>
      <c r="Q164" s="62"/>
      <c r="R164" s="68"/>
      <c r="S164" s="63"/>
      <c r="T164" s="63"/>
      <c r="U164" s="337"/>
      <c r="V164" s="63"/>
      <c r="W164" s="123"/>
      <c r="X164" s="69"/>
      <c r="Y164" s="81"/>
      <c r="Z164" s="152"/>
      <c r="AA164" s="146"/>
      <c r="AB164" s="153"/>
      <c r="AC164" s="154"/>
      <c r="AD164" s="152"/>
      <c r="AE164" s="152"/>
      <c r="AF164" s="155"/>
      <c r="AG164" s="156"/>
      <c r="AH164" s="155"/>
      <c r="AI164" s="317" t="str">
        <f t="shared" si="48"/>
        <v/>
      </c>
      <c r="AJ164" s="317" t="str">
        <f t="shared" si="49"/>
        <v/>
      </c>
      <c r="AK164" s="328" t="e">
        <f>IF(AR164=".OS",VLOOKUP($AT164,'Pull-Downs_Zyl'!M:N,2,FALSE),VLOOKUP($AT164,'Pull-Downs_Zyl'!K:L,2,FALSE))</f>
        <v>#N/A</v>
      </c>
      <c r="AL164" s="318" t="str">
        <f t="shared" si="56"/>
        <v/>
      </c>
      <c r="AM164" s="158" t="e">
        <f>VLOOKUP($AT164,'Pull-Downs_Zyl'!$K$5:$O$525,3,FALSE)</f>
        <v>#N/A</v>
      </c>
      <c r="AN164" s="151" t="str">
        <f t="shared" si="42"/>
        <v/>
      </c>
      <c r="AO164" s="151" t="str">
        <f t="shared" si="43"/>
        <v/>
      </c>
      <c r="AP164" s="151" t="str">
        <f t="shared" si="44"/>
        <v/>
      </c>
      <c r="AQ164" s="151" t="str">
        <f t="shared" si="45"/>
        <v/>
      </c>
      <c r="AR164" s="207" t="str">
        <f t="shared" si="50"/>
        <v/>
      </c>
      <c r="AS164" s="157" t="s">
        <v>95</v>
      </c>
      <c r="AT164" s="158" t="str">
        <f>IF(V164="Zubehör/Ersatzteile",VLOOKUP(W164,'Pull-Downs_Zyl'!$K$518:$O$525,3,FALSE),CONCATENATE(AN164,AO164,AP164,AQ164,AR164))</f>
        <v/>
      </c>
      <c r="AW164" s="70" t="str">
        <f t="shared" si="46"/>
        <v/>
      </c>
      <c r="BD164" s="70" t="str">
        <f t="shared" si="47"/>
        <v/>
      </c>
      <c r="BK164" s="70" t="e">
        <f>IF(AND(#REF!="ja",M164=9,E164="PegaSys Office eVAYO"),CONCATENATE(L164,#REF!,M164,F164),IF(AND(#REF!="ja",M164=9,E164="PegaSys Office"),CONCATENATE(L164,#REF!,M164,F164),""))</f>
        <v>#REF!</v>
      </c>
      <c r="CB164" s="312"/>
      <c r="CC164" s="312"/>
      <c r="CD164" s="312"/>
      <c r="CE164" s="312" t="str">
        <f>IF(E164="PegaSys 2.1",Datenquelle_Peg2.1!$A$2,"")</f>
        <v/>
      </c>
      <c r="CF164" s="312" t="str">
        <f t="shared" si="51"/>
        <v/>
      </c>
      <c r="CG164" s="312" t="str">
        <f t="shared" si="52"/>
        <v/>
      </c>
      <c r="CH164" s="312" t="str">
        <f>IF(OR(S164="Rosetten",S164="Ovalrosetten"),Datenquelle_Peg2.1!$E$2,IF(OR(S164="Langschild",S164="Langschild schmal"),Datenquelle_Peg2.1!$E$3,IF(S164="Kurzschild",Datenquelle_Peg2.1!$E$4,IF(S164="Scandinavian Oval",Datenquelle_Peg2.1!$E$6,""))))</f>
        <v/>
      </c>
      <c r="CI164" s="312" t="str">
        <f>IF(T164=182,Datenquelle_Peg2.1!$G$2,IF(T164=192,Datenquelle_Peg2.1!$G$3,IF(T164=282,Datenquelle_Peg2.1!$G$4,IF(T164=292,Datenquelle_Peg2.1!$G$5,IF(T164=1182,Datenquelle_Peg2.1!$G$6,"")))))</f>
        <v/>
      </c>
      <c r="CJ164" s="312" t="str">
        <f>IF(G164="links",Datenquelle_Peg2.1!$I$2,IF(G164="rechts",Datenquelle_Peg2.1!$I$3,""))</f>
        <v/>
      </c>
      <c r="CK164" s="312" t="str">
        <f>IF(M164=7,Datenquelle_Peg2.1!$K$2,IF(M164=8,Datenquelle_Peg2.1!$K$3,IF(M164=8.5,Datenquelle_Peg2.1!$K$4,IF(M164=9,Datenquelle_Peg2.1!$K$5,IF(M164="F9 (FS)",Datenquelle_Peg2.1!$K$6,IF(M164=10,Datenquelle_Peg2.1!$K$7,""))))))</f>
        <v/>
      </c>
      <c r="CL164" s="312" t="str">
        <f>IF(L164="37-46 mm",Datenquelle_Peg2.1!$M$2,IF(L164="47-56 mm",Datenquelle_Peg2.1!$M$3,IF(L164="57-66 mm",Datenquelle_Peg2.1!$M$4,IF(L164="67-76 mm",Datenquelle_Peg2.1!$M$5,IF(L164="77-86 mm",Datenquelle_Peg2.1!$M$6,IF(L164="87-96 mm",Datenquelle_Peg2.1!$M$7,IF(L164="97-106 mm",Datenquelle_Peg2.1!$M$8,IF(L164="107-116 mm",Datenquelle_Peg2.1!$M$9,IF(L164="117-126 mm",Datenquelle_Peg2.1!$M$10,IF(L164="127-136 mm",Datenquelle_Peg2.1!$M$11,IF(L164="137-146 mm",Datenquelle_Peg2.1!$M$12,IF(L164="147-156 mm",Datenquelle_Peg2.1!$M$13,IF(L164="156-160 mm",Datenquelle_Peg2.1!$M$14,"")))))))))))))</f>
        <v/>
      </c>
      <c r="CM164" s="312" t="str">
        <f>IF(N164="Profilzyl. PZ",Datenquelle_Peg2.1!$O$3,IF(N164="Blind",Datenquelle_Peg2.1!$O$2,IF(N164="Zylinderabdeckung",Datenquelle_Peg2.1!$O$4,IF(N164="Scandinavian Oval",Datenquelle_Peg2.1!$O$5,""))))</f>
        <v/>
      </c>
      <c r="CN164" s="312" t="str">
        <f>IF(P164="PZ 70",Datenquelle_Peg2.1!$Q$3,IF(P164="PZ 72",Datenquelle_Peg2.1!$Q$4,IF(P164="PZ 78",Datenquelle_Peg2.1!$Q$5,IF(P164="PZ 85",Datenquelle_Peg2.1!$Q$6,IF(P164="PZ 88",Datenquelle_Peg2.1!$Q$7,IF(P164="PZ 92",Datenquelle_Peg2.1!$Q$8,IF(P164="00",Datenquelle_Peg2.1!$Q$2,IF(P164="SO 105",Datenquelle_Peg2.1!$Q$9,""))))))))</f>
        <v/>
      </c>
      <c r="CO164" s="312" t="str">
        <f>IF(O164="Profilzyl. PZ",Datenquelle_Peg2.1!$S$3,IF(O164="Blind",Datenquelle_Peg2.1!$S$2,IF(O164="Scandinavian Oval",Datenquelle_Peg2.1!$S$4,"")))</f>
        <v/>
      </c>
      <c r="CP164" s="312" t="str">
        <f t="shared" si="57"/>
        <v/>
      </c>
      <c r="CQ164" s="312" t="str">
        <f>IF(AND(Q164="außen",R164="einrastend"),Datenquelle_Peg2.1!$W$3,IF(AND(Q164="außen",R164="verschraubt"),Datenquelle_Peg2.1!$W$2,""))</f>
        <v/>
      </c>
      <c r="CR164" s="312" t="str">
        <f t="shared" si="53"/>
        <v/>
      </c>
      <c r="CS164" s="312" t="str">
        <f t="shared" si="54"/>
        <v/>
      </c>
      <c r="CT164" s="312" t="str">
        <f t="shared" si="55"/>
        <v/>
      </c>
      <c r="CU164" s="312"/>
      <c r="CV164" s="312"/>
      <c r="CW164" s="312"/>
      <c r="CX164" s="312"/>
      <c r="CY164" s="312"/>
      <c r="CZ164" s="312"/>
      <c r="DA164" s="312"/>
      <c r="DB164" s="312"/>
      <c r="DC164" s="312"/>
      <c r="DD164" s="312"/>
      <c r="DE164" s="312"/>
      <c r="DF164" s="312"/>
      <c r="DG164" s="312"/>
      <c r="DH164" s="312"/>
      <c r="DI164" s="312"/>
      <c r="DJ164" s="312"/>
      <c r="DK164" s="312"/>
      <c r="DL164" s="312"/>
      <c r="DM164" s="312"/>
      <c r="DN164" s="312"/>
      <c r="DO164" s="312"/>
      <c r="DP164" s="312"/>
      <c r="DQ164" s="312"/>
      <c r="DR164" s="312"/>
      <c r="DS164" s="312"/>
      <c r="DT164" s="312"/>
      <c r="DU164" s="312"/>
      <c r="DV164" s="312"/>
      <c r="DW164" s="312"/>
      <c r="DX164" s="312"/>
      <c r="DY164" s="312"/>
      <c r="DZ164" s="312"/>
      <c r="EA164" s="312"/>
      <c r="EB164" s="312"/>
      <c r="EC164" s="312"/>
      <c r="ED164" s="312"/>
      <c r="EE164" s="312"/>
      <c r="EF164" s="312"/>
      <c r="EG164" s="312"/>
      <c r="EH164" s="312"/>
      <c r="EI164" s="312"/>
      <c r="EJ164" s="312"/>
      <c r="EK164" s="312"/>
      <c r="EL164" s="312"/>
      <c r="EM164" s="312"/>
      <c r="EN164" s="312"/>
      <c r="EO164" s="312"/>
      <c r="EP164" s="312"/>
      <c r="EQ164" s="312"/>
      <c r="ER164" s="312"/>
      <c r="ES164" s="312"/>
      <c r="ET164" s="312"/>
      <c r="EU164" s="312"/>
      <c r="EV164" s="312"/>
      <c r="EW164" s="312"/>
      <c r="EX164" s="312"/>
      <c r="EY164" s="312"/>
    </row>
    <row r="165" spans="1:155" s="48" customFormat="1" ht="15.75" x14ac:dyDescent="0.2">
      <c r="A165" s="159" t="str">
        <f t="shared" si="58"/>
        <v/>
      </c>
      <c r="B165" s="72"/>
      <c r="C165" s="72"/>
      <c r="D165" s="73"/>
      <c r="E165" s="339"/>
      <c r="F165" s="340"/>
      <c r="G165" s="343"/>
      <c r="H165" s="343"/>
      <c r="I165" s="344"/>
      <c r="J165" s="345"/>
      <c r="K165" s="346"/>
      <c r="L165" s="229"/>
      <c r="M165" s="228"/>
      <c r="N165" s="65"/>
      <c r="O165" s="65"/>
      <c r="P165" s="67"/>
      <c r="Q165" s="62"/>
      <c r="R165" s="68"/>
      <c r="S165" s="63"/>
      <c r="T165" s="63"/>
      <c r="U165" s="337"/>
      <c r="V165" s="63"/>
      <c r="W165" s="123"/>
      <c r="X165" s="69"/>
      <c r="Y165" s="81"/>
      <c r="Z165" s="152"/>
      <c r="AA165" s="146"/>
      <c r="AB165" s="153"/>
      <c r="AC165" s="154"/>
      <c r="AD165" s="152"/>
      <c r="AE165" s="152"/>
      <c r="AF165" s="155"/>
      <c r="AG165" s="156"/>
      <c r="AH165" s="155"/>
      <c r="AI165" s="317" t="str">
        <f t="shared" si="48"/>
        <v/>
      </c>
      <c r="AJ165" s="317" t="str">
        <f t="shared" si="49"/>
        <v/>
      </c>
      <c r="AK165" s="328" t="e">
        <f>IF(AR165=".OS",VLOOKUP($AT165,'Pull-Downs_Zyl'!M:N,2,FALSE),VLOOKUP($AT165,'Pull-Downs_Zyl'!K:L,2,FALSE))</f>
        <v>#N/A</v>
      </c>
      <c r="AL165" s="318" t="str">
        <f t="shared" si="56"/>
        <v/>
      </c>
      <c r="AM165" s="158" t="e">
        <f>VLOOKUP($AT165,'Pull-Downs_Zyl'!$K$5:$O$525,3,FALSE)</f>
        <v>#N/A</v>
      </c>
      <c r="AN165" s="151" t="str">
        <f t="shared" si="42"/>
        <v/>
      </c>
      <c r="AO165" s="151" t="str">
        <f t="shared" si="43"/>
        <v/>
      </c>
      <c r="AP165" s="151" t="str">
        <f t="shared" si="44"/>
        <v/>
      </c>
      <c r="AQ165" s="151" t="str">
        <f t="shared" si="45"/>
        <v/>
      </c>
      <c r="AR165" s="207" t="str">
        <f t="shared" si="50"/>
        <v/>
      </c>
      <c r="AS165" s="157" t="s">
        <v>95</v>
      </c>
      <c r="AT165" s="158" t="str">
        <f>IF(V165="Zubehör/Ersatzteile",VLOOKUP(W165,'Pull-Downs_Zyl'!$K$518:$O$525,3,FALSE),CONCATENATE(AN165,AO165,AP165,AQ165,AR165))</f>
        <v/>
      </c>
      <c r="AW165" s="70" t="str">
        <f t="shared" si="46"/>
        <v/>
      </c>
      <c r="BD165" s="70" t="str">
        <f t="shared" si="47"/>
        <v/>
      </c>
      <c r="BK165" s="70" t="e">
        <f>IF(AND(#REF!="ja",M165=9,E165="PegaSys Office eVAYO"),CONCATENATE(L165,#REF!,M165,F165),IF(AND(#REF!="ja",M165=9,E165="PegaSys Office"),CONCATENATE(L165,#REF!,M165,F165),""))</f>
        <v>#REF!</v>
      </c>
      <c r="CB165" s="312"/>
      <c r="CC165" s="312"/>
      <c r="CD165" s="312"/>
      <c r="CE165" s="312" t="str">
        <f>IF(E165="PegaSys 2.1",Datenquelle_Peg2.1!$A$2,"")</f>
        <v/>
      </c>
      <c r="CF165" s="312" t="str">
        <f t="shared" si="51"/>
        <v/>
      </c>
      <c r="CG165" s="312" t="str">
        <f t="shared" si="52"/>
        <v/>
      </c>
      <c r="CH165" s="312" t="str">
        <f>IF(OR(S165="Rosetten",S165="Ovalrosetten"),Datenquelle_Peg2.1!$E$2,IF(OR(S165="Langschild",S165="Langschild schmal"),Datenquelle_Peg2.1!$E$3,IF(S165="Kurzschild",Datenquelle_Peg2.1!$E$4,IF(S165="Scandinavian Oval",Datenquelle_Peg2.1!$E$6,""))))</f>
        <v/>
      </c>
      <c r="CI165" s="312" t="str">
        <f>IF(T165=182,Datenquelle_Peg2.1!$G$2,IF(T165=192,Datenquelle_Peg2.1!$G$3,IF(T165=282,Datenquelle_Peg2.1!$G$4,IF(T165=292,Datenquelle_Peg2.1!$G$5,IF(T165=1182,Datenquelle_Peg2.1!$G$6,"")))))</f>
        <v/>
      </c>
      <c r="CJ165" s="312" t="str">
        <f>IF(G165="links",Datenquelle_Peg2.1!$I$2,IF(G165="rechts",Datenquelle_Peg2.1!$I$3,""))</f>
        <v/>
      </c>
      <c r="CK165" s="312" t="str">
        <f>IF(M165=7,Datenquelle_Peg2.1!$K$2,IF(M165=8,Datenquelle_Peg2.1!$K$3,IF(M165=8.5,Datenquelle_Peg2.1!$K$4,IF(M165=9,Datenquelle_Peg2.1!$K$5,IF(M165="F9 (FS)",Datenquelle_Peg2.1!$K$6,IF(M165=10,Datenquelle_Peg2.1!$K$7,""))))))</f>
        <v/>
      </c>
      <c r="CL165" s="312" t="str">
        <f>IF(L165="37-46 mm",Datenquelle_Peg2.1!$M$2,IF(L165="47-56 mm",Datenquelle_Peg2.1!$M$3,IF(L165="57-66 mm",Datenquelle_Peg2.1!$M$4,IF(L165="67-76 mm",Datenquelle_Peg2.1!$M$5,IF(L165="77-86 mm",Datenquelle_Peg2.1!$M$6,IF(L165="87-96 mm",Datenquelle_Peg2.1!$M$7,IF(L165="97-106 mm",Datenquelle_Peg2.1!$M$8,IF(L165="107-116 mm",Datenquelle_Peg2.1!$M$9,IF(L165="117-126 mm",Datenquelle_Peg2.1!$M$10,IF(L165="127-136 mm",Datenquelle_Peg2.1!$M$11,IF(L165="137-146 mm",Datenquelle_Peg2.1!$M$12,IF(L165="147-156 mm",Datenquelle_Peg2.1!$M$13,IF(L165="156-160 mm",Datenquelle_Peg2.1!$M$14,"")))))))))))))</f>
        <v/>
      </c>
      <c r="CM165" s="312" t="str">
        <f>IF(N165="Profilzyl. PZ",Datenquelle_Peg2.1!$O$3,IF(N165="Blind",Datenquelle_Peg2.1!$O$2,IF(N165="Zylinderabdeckung",Datenquelle_Peg2.1!$O$4,IF(N165="Scandinavian Oval",Datenquelle_Peg2.1!$O$5,""))))</f>
        <v/>
      </c>
      <c r="CN165" s="312" t="str">
        <f>IF(P165="PZ 70",Datenquelle_Peg2.1!$Q$3,IF(P165="PZ 72",Datenquelle_Peg2.1!$Q$4,IF(P165="PZ 78",Datenquelle_Peg2.1!$Q$5,IF(P165="PZ 85",Datenquelle_Peg2.1!$Q$6,IF(P165="PZ 88",Datenquelle_Peg2.1!$Q$7,IF(P165="PZ 92",Datenquelle_Peg2.1!$Q$8,IF(P165="00",Datenquelle_Peg2.1!$Q$2,IF(P165="SO 105",Datenquelle_Peg2.1!$Q$9,""))))))))</f>
        <v/>
      </c>
      <c r="CO165" s="312" t="str">
        <f>IF(O165="Profilzyl. PZ",Datenquelle_Peg2.1!$S$3,IF(O165="Blind",Datenquelle_Peg2.1!$S$2,IF(O165="Scandinavian Oval",Datenquelle_Peg2.1!$S$4,"")))</f>
        <v/>
      </c>
      <c r="CP165" s="312" t="str">
        <f t="shared" si="57"/>
        <v/>
      </c>
      <c r="CQ165" s="312" t="str">
        <f>IF(AND(Q165="außen",R165="einrastend"),Datenquelle_Peg2.1!$W$3,IF(AND(Q165="außen",R165="verschraubt"),Datenquelle_Peg2.1!$W$2,""))</f>
        <v/>
      </c>
      <c r="CR165" s="312" t="str">
        <f t="shared" si="53"/>
        <v/>
      </c>
      <c r="CS165" s="312" t="str">
        <f t="shared" si="54"/>
        <v/>
      </c>
      <c r="CT165" s="312" t="str">
        <f t="shared" si="55"/>
        <v/>
      </c>
      <c r="CU165" s="312"/>
      <c r="CV165" s="312"/>
      <c r="CW165" s="312"/>
      <c r="CX165" s="312"/>
      <c r="CY165" s="312"/>
      <c r="CZ165" s="312"/>
      <c r="DA165" s="312"/>
      <c r="DB165" s="312"/>
      <c r="DC165" s="312"/>
      <c r="DD165" s="312"/>
      <c r="DE165" s="312"/>
      <c r="DF165" s="312"/>
      <c r="DG165" s="312"/>
      <c r="DH165" s="312"/>
      <c r="DI165" s="312"/>
      <c r="DJ165" s="312"/>
      <c r="DK165" s="312"/>
      <c r="DL165" s="312"/>
      <c r="DM165" s="312"/>
      <c r="DN165" s="312"/>
      <c r="DO165" s="312"/>
      <c r="DP165" s="312"/>
      <c r="DQ165" s="312"/>
      <c r="DR165" s="312"/>
      <c r="DS165" s="312"/>
      <c r="DT165" s="312"/>
      <c r="DU165" s="312"/>
      <c r="DV165" s="312"/>
      <c r="DW165" s="312"/>
      <c r="DX165" s="312"/>
      <c r="DY165" s="312"/>
      <c r="DZ165" s="312"/>
      <c r="EA165" s="312"/>
      <c r="EB165" s="312"/>
      <c r="EC165" s="312"/>
      <c r="ED165" s="312"/>
      <c r="EE165" s="312"/>
      <c r="EF165" s="312"/>
      <c r="EG165" s="312"/>
      <c r="EH165" s="312"/>
      <c r="EI165" s="312"/>
      <c r="EJ165" s="312"/>
      <c r="EK165" s="312"/>
      <c r="EL165" s="312"/>
      <c r="EM165" s="312"/>
      <c r="EN165" s="312"/>
      <c r="EO165" s="312"/>
      <c r="EP165" s="312"/>
      <c r="EQ165" s="312"/>
      <c r="ER165" s="312"/>
      <c r="ES165" s="312"/>
      <c r="ET165" s="312"/>
      <c r="EU165" s="312"/>
      <c r="EV165" s="312"/>
      <c r="EW165" s="312"/>
      <c r="EX165" s="312"/>
      <c r="EY165" s="312"/>
    </row>
    <row r="166" spans="1:155" s="48" customFormat="1" ht="15.75" x14ac:dyDescent="0.2">
      <c r="A166" s="159" t="str">
        <f t="shared" si="58"/>
        <v/>
      </c>
      <c r="B166" s="72"/>
      <c r="C166" s="72"/>
      <c r="D166" s="73"/>
      <c r="E166" s="339"/>
      <c r="F166" s="340"/>
      <c r="G166" s="347"/>
      <c r="H166" s="347"/>
      <c r="I166" s="344"/>
      <c r="J166" s="345"/>
      <c r="K166" s="346"/>
      <c r="L166" s="229"/>
      <c r="M166" s="228"/>
      <c r="N166" s="65"/>
      <c r="O166" s="65"/>
      <c r="P166" s="67"/>
      <c r="Q166" s="62"/>
      <c r="R166" s="68"/>
      <c r="S166" s="63"/>
      <c r="T166" s="63"/>
      <c r="U166" s="337"/>
      <c r="V166" s="63"/>
      <c r="W166" s="123"/>
      <c r="X166" s="69"/>
      <c r="Y166" s="81"/>
      <c r="Z166" s="152"/>
      <c r="AA166" s="146"/>
      <c r="AB166" s="153"/>
      <c r="AC166" s="154"/>
      <c r="AD166" s="152"/>
      <c r="AE166" s="152"/>
      <c r="AF166" s="155"/>
      <c r="AG166" s="156"/>
      <c r="AH166" s="155"/>
      <c r="AI166" s="317" t="str">
        <f t="shared" si="48"/>
        <v/>
      </c>
      <c r="AJ166" s="317" t="str">
        <f t="shared" si="49"/>
        <v/>
      </c>
      <c r="AK166" s="328" t="e">
        <f>IF(AR166=".OS",VLOOKUP($AT166,'Pull-Downs_Zyl'!M:N,2,FALSE),VLOOKUP($AT166,'Pull-Downs_Zyl'!K:L,2,FALSE))</f>
        <v>#N/A</v>
      </c>
      <c r="AL166" s="318" t="str">
        <f t="shared" si="56"/>
        <v/>
      </c>
      <c r="AM166" s="158" t="e">
        <f>VLOOKUP($AT166,'Pull-Downs_Zyl'!$K$5:$O$525,3,FALSE)</f>
        <v>#N/A</v>
      </c>
      <c r="AN166" s="151" t="str">
        <f t="shared" si="42"/>
        <v/>
      </c>
      <c r="AO166" s="151" t="str">
        <f t="shared" si="43"/>
        <v/>
      </c>
      <c r="AP166" s="151" t="str">
        <f t="shared" si="44"/>
        <v/>
      </c>
      <c r="AQ166" s="151" t="str">
        <f t="shared" si="45"/>
        <v/>
      </c>
      <c r="AR166" s="207" t="str">
        <f t="shared" si="50"/>
        <v/>
      </c>
      <c r="AS166" s="157" t="s">
        <v>95</v>
      </c>
      <c r="AT166" s="158" t="str">
        <f>IF(V166="Zubehör/Ersatzteile",VLOOKUP(W166,'Pull-Downs_Zyl'!$K$518:$O$525,3,FALSE),CONCATENATE(AN166,AO166,AP166,AQ166,AR166))</f>
        <v/>
      </c>
      <c r="AW166" s="70" t="str">
        <f t="shared" si="46"/>
        <v/>
      </c>
      <c r="BD166" s="70" t="str">
        <f t="shared" si="47"/>
        <v/>
      </c>
      <c r="BK166" s="70" t="e">
        <f>IF(AND(#REF!="ja",M166=9,E166="PegaSys Office eVAYO"),CONCATENATE(L166,#REF!,M166,F166),IF(AND(#REF!="ja",M166=9,E166="PegaSys Office"),CONCATENATE(L166,#REF!,M166,F166),""))</f>
        <v>#REF!</v>
      </c>
      <c r="CB166" s="312"/>
      <c r="CC166" s="312"/>
      <c r="CD166" s="312"/>
      <c r="CE166" s="312" t="str">
        <f>IF(E166="PegaSys 2.1",Datenquelle_Peg2.1!$A$2,"")</f>
        <v/>
      </c>
      <c r="CF166" s="312" t="str">
        <f t="shared" si="51"/>
        <v/>
      </c>
      <c r="CG166" s="312" t="str">
        <f t="shared" si="52"/>
        <v/>
      </c>
      <c r="CH166" s="312" t="str">
        <f>IF(OR(S166="Rosetten",S166="Ovalrosetten"),Datenquelle_Peg2.1!$E$2,IF(OR(S166="Langschild",S166="Langschild schmal"),Datenquelle_Peg2.1!$E$3,IF(S166="Kurzschild",Datenquelle_Peg2.1!$E$4,IF(S166="Scandinavian Oval",Datenquelle_Peg2.1!$E$6,""))))</f>
        <v/>
      </c>
      <c r="CI166" s="312" t="str">
        <f>IF(T166=182,Datenquelle_Peg2.1!$G$2,IF(T166=192,Datenquelle_Peg2.1!$G$3,IF(T166=282,Datenquelle_Peg2.1!$G$4,IF(T166=292,Datenquelle_Peg2.1!$G$5,IF(T166=1182,Datenquelle_Peg2.1!$G$6,"")))))</f>
        <v/>
      </c>
      <c r="CJ166" s="312" t="str">
        <f>IF(G166="links",Datenquelle_Peg2.1!$I$2,IF(G166="rechts",Datenquelle_Peg2.1!$I$3,""))</f>
        <v/>
      </c>
      <c r="CK166" s="312" t="str">
        <f>IF(M166=7,Datenquelle_Peg2.1!$K$2,IF(M166=8,Datenquelle_Peg2.1!$K$3,IF(M166=8.5,Datenquelle_Peg2.1!$K$4,IF(M166=9,Datenquelle_Peg2.1!$K$5,IF(M166="F9 (FS)",Datenquelle_Peg2.1!$K$6,IF(M166=10,Datenquelle_Peg2.1!$K$7,""))))))</f>
        <v/>
      </c>
      <c r="CL166" s="312" t="str">
        <f>IF(L166="37-46 mm",Datenquelle_Peg2.1!$M$2,IF(L166="47-56 mm",Datenquelle_Peg2.1!$M$3,IF(L166="57-66 mm",Datenquelle_Peg2.1!$M$4,IF(L166="67-76 mm",Datenquelle_Peg2.1!$M$5,IF(L166="77-86 mm",Datenquelle_Peg2.1!$M$6,IF(L166="87-96 mm",Datenquelle_Peg2.1!$M$7,IF(L166="97-106 mm",Datenquelle_Peg2.1!$M$8,IF(L166="107-116 mm",Datenquelle_Peg2.1!$M$9,IF(L166="117-126 mm",Datenquelle_Peg2.1!$M$10,IF(L166="127-136 mm",Datenquelle_Peg2.1!$M$11,IF(L166="137-146 mm",Datenquelle_Peg2.1!$M$12,IF(L166="147-156 mm",Datenquelle_Peg2.1!$M$13,IF(L166="156-160 mm",Datenquelle_Peg2.1!$M$14,"")))))))))))))</f>
        <v/>
      </c>
      <c r="CM166" s="312" t="str">
        <f>IF(N166="Profilzyl. PZ",Datenquelle_Peg2.1!$O$3,IF(N166="Blind",Datenquelle_Peg2.1!$O$2,IF(N166="Zylinderabdeckung",Datenquelle_Peg2.1!$O$4,IF(N166="Scandinavian Oval",Datenquelle_Peg2.1!$O$5,""))))</f>
        <v/>
      </c>
      <c r="CN166" s="312" t="str">
        <f>IF(P166="PZ 70",Datenquelle_Peg2.1!$Q$3,IF(P166="PZ 72",Datenquelle_Peg2.1!$Q$4,IF(P166="PZ 78",Datenquelle_Peg2.1!$Q$5,IF(P166="PZ 85",Datenquelle_Peg2.1!$Q$6,IF(P166="PZ 88",Datenquelle_Peg2.1!$Q$7,IF(P166="PZ 92",Datenquelle_Peg2.1!$Q$8,IF(P166="00",Datenquelle_Peg2.1!$Q$2,IF(P166="SO 105",Datenquelle_Peg2.1!$Q$9,""))))))))</f>
        <v/>
      </c>
      <c r="CO166" s="312" t="str">
        <f>IF(O166="Profilzyl. PZ",Datenquelle_Peg2.1!$S$3,IF(O166="Blind",Datenquelle_Peg2.1!$S$2,IF(O166="Scandinavian Oval",Datenquelle_Peg2.1!$S$4,"")))</f>
        <v/>
      </c>
      <c r="CP166" s="312" t="str">
        <f t="shared" si="57"/>
        <v/>
      </c>
      <c r="CQ166" s="312" t="str">
        <f>IF(AND(Q166="außen",R166="einrastend"),Datenquelle_Peg2.1!$W$3,IF(AND(Q166="außen",R166="verschraubt"),Datenquelle_Peg2.1!$W$2,""))</f>
        <v/>
      </c>
      <c r="CR166" s="312" t="str">
        <f t="shared" si="53"/>
        <v/>
      </c>
      <c r="CS166" s="312" t="str">
        <f t="shared" si="54"/>
        <v/>
      </c>
      <c r="CT166" s="312" t="str">
        <f t="shared" si="55"/>
        <v/>
      </c>
      <c r="CU166" s="312"/>
      <c r="CV166" s="312"/>
      <c r="CW166" s="312"/>
      <c r="CX166" s="312"/>
      <c r="CY166" s="312"/>
      <c r="CZ166" s="312"/>
      <c r="DA166" s="312"/>
      <c r="DB166" s="312"/>
      <c r="DC166" s="312"/>
      <c r="DD166" s="312"/>
      <c r="DE166" s="312"/>
      <c r="DF166" s="312"/>
      <c r="DG166" s="312"/>
      <c r="DH166" s="312"/>
      <c r="DI166" s="312"/>
      <c r="DJ166" s="312"/>
      <c r="DK166" s="312"/>
      <c r="DL166" s="312"/>
      <c r="DM166" s="312"/>
      <c r="DN166" s="312"/>
      <c r="DO166" s="312"/>
      <c r="DP166" s="312"/>
      <c r="DQ166" s="312"/>
      <c r="DR166" s="312"/>
      <c r="DS166" s="312"/>
      <c r="DT166" s="312"/>
      <c r="DU166" s="312"/>
      <c r="DV166" s="312"/>
      <c r="DW166" s="312"/>
      <c r="DX166" s="312"/>
      <c r="DY166" s="312"/>
      <c r="DZ166" s="312"/>
      <c r="EA166" s="312"/>
      <c r="EB166" s="312"/>
      <c r="EC166" s="312"/>
      <c r="ED166" s="312"/>
      <c r="EE166" s="312"/>
      <c r="EF166" s="312"/>
      <c r="EG166" s="312"/>
      <c r="EH166" s="312"/>
      <c r="EI166" s="312"/>
      <c r="EJ166" s="312"/>
      <c r="EK166" s="312"/>
      <c r="EL166" s="312"/>
      <c r="EM166" s="312"/>
      <c r="EN166" s="312"/>
      <c r="EO166" s="312"/>
      <c r="EP166" s="312"/>
      <c r="EQ166" s="312"/>
      <c r="ER166" s="312"/>
      <c r="ES166" s="312"/>
      <c r="ET166" s="312"/>
      <c r="EU166" s="312"/>
      <c r="EV166" s="312"/>
      <c r="EW166" s="312"/>
      <c r="EX166" s="312"/>
      <c r="EY166" s="312"/>
    </row>
    <row r="167" spans="1:155" s="48" customFormat="1" ht="15.75" x14ac:dyDescent="0.2">
      <c r="A167" s="159" t="str">
        <f t="shared" si="58"/>
        <v/>
      </c>
      <c r="B167" s="72"/>
      <c r="C167" s="72"/>
      <c r="D167" s="73"/>
      <c r="E167" s="339"/>
      <c r="F167" s="340"/>
      <c r="G167" s="347"/>
      <c r="H167" s="347"/>
      <c r="I167" s="344"/>
      <c r="J167" s="345"/>
      <c r="K167" s="346"/>
      <c r="L167" s="229"/>
      <c r="M167" s="228"/>
      <c r="N167" s="65"/>
      <c r="O167" s="65"/>
      <c r="P167" s="67"/>
      <c r="Q167" s="62"/>
      <c r="R167" s="68"/>
      <c r="S167" s="63"/>
      <c r="T167" s="63"/>
      <c r="U167" s="337"/>
      <c r="V167" s="63"/>
      <c r="W167" s="123"/>
      <c r="X167" s="69"/>
      <c r="Y167" s="81"/>
      <c r="Z167" s="152"/>
      <c r="AA167" s="146"/>
      <c r="AB167" s="153"/>
      <c r="AC167" s="154"/>
      <c r="AD167" s="152"/>
      <c r="AE167" s="152"/>
      <c r="AF167" s="155"/>
      <c r="AG167" s="156"/>
      <c r="AH167" s="155"/>
      <c r="AI167" s="317" t="str">
        <f t="shared" si="48"/>
        <v/>
      </c>
      <c r="AJ167" s="317" t="str">
        <f t="shared" si="49"/>
        <v/>
      </c>
      <c r="AK167" s="328" t="e">
        <f>IF(AR167=".OS",VLOOKUP($AT167,'Pull-Downs_Zyl'!M:N,2,FALSE),VLOOKUP($AT167,'Pull-Downs_Zyl'!K:L,2,FALSE))</f>
        <v>#N/A</v>
      </c>
      <c r="AL167" s="318" t="str">
        <f t="shared" si="56"/>
        <v/>
      </c>
      <c r="AM167" s="158" t="e">
        <f>VLOOKUP($AT167,'Pull-Downs_Zyl'!$K$5:$O$525,3,FALSE)</f>
        <v>#N/A</v>
      </c>
      <c r="AN167" s="151" t="str">
        <f t="shared" si="42"/>
        <v/>
      </c>
      <c r="AO167" s="151" t="str">
        <f t="shared" si="43"/>
        <v/>
      </c>
      <c r="AP167" s="151" t="str">
        <f t="shared" si="44"/>
        <v/>
      </c>
      <c r="AQ167" s="151" t="str">
        <f t="shared" si="45"/>
        <v/>
      </c>
      <c r="AR167" s="207" t="str">
        <f t="shared" si="50"/>
        <v/>
      </c>
      <c r="AS167" s="157" t="s">
        <v>95</v>
      </c>
      <c r="AT167" s="158" t="str">
        <f>IF(V167="Zubehör/Ersatzteile",VLOOKUP(W167,'Pull-Downs_Zyl'!$K$518:$O$525,3,FALSE),CONCATENATE(AN167,AO167,AP167,AQ167,AR167))</f>
        <v/>
      </c>
      <c r="AW167" s="70" t="str">
        <f t="shared" si="46"/>
        <v/>
      </c>
      <c r="BD167" s="70" t="str">
        <f t="shared" si="47"/>
        <v/>
      </c>
      <c r="BK167" s="70" t="e">
        <f>IF(AND(#REF!="ja",M167=9,E167="PegaSys Office eVAYO"),CONCATENATE(L167,#REF!,M167,F167),IF(AND(#REF!="ja",M167=9,E167="PegaSys Office"),CONCATENATE(L167,#REF!,M167,F167),""))</f>
        <v>#REF!</v>
      </c>
      <c r="CB167" s="312"/>
      <c r="CC167" s="312"/>
      <c r="CD167" s="312"/>
      <c r="CE167" s="312" t="str">
        <f>IF(E167="PegaSys 2.1",Datenquelle_Peg2.1!$A$2,"")</f>
        <v/>
      </c>
      <c r="CF167" s="312" t="str">
        <f t="shared" si="51"/>
        <v/>
      </c>
      <c r="CG167" s="312" t="str">
        <f t="shared" si="52"/>
        <v/>
      </c>
      <c r="CH167" s="312" t="str">
        <f>IF(OR(S167="Rosetten",S167="Ovalrosetten"),Datenquelle_Peg2.1!$E$2,IF(OR(S167="Langschild",S167="Langschild schmal"),Datenquelle_Peg2.1!$E$3,IF(S167="Kurzschild",Datenquelle_Peg2.1!$E$4,IF(S167="Scandinavian Oval",Datenquelle_Peg2.1!$E$6,""))))</f>
        <v/>
      </c>
      <c r="CI167" s="312" t="str">
        <f>IF(T167=182,Datenquelle_Peg2.1!$G$2,IF(T167=192,Datenquelle_Peg2.1!$G$3,IF(T167=282,Datenquelle_Peg2.1!$G$4,IF(T167=292,Datenquelle_Peg2.1!$G$5,IF(T167=1182,Datenquelle_Peg2.1!$G$6,"")))))</f>
        <v/>
      </c>
      <c r="CJ167" s="312" t="str">
        <f>IF(G167="links",Datenquelle_Peg2.1!$I$2,IF(G167="rechts",Datenquelle_Peg2.1!$I$3,""))</f>
        <v/>
      </c>
      <c r="CK167" s="312" t="str">
        <f>IF(M167=7,Datenquelle_Peg2.1!$K$2,IF(M167=8,Datenquelle_Peg2.1!$K$3,IF(M167=8.5,Datenquelle_Peg2.1!$K$4,IF(M167=9,Datenquelle_Peg2.1!$K$5,IF(M167="F9 (FS)",Datenquelle_Peg2.1!$K$6,IF(M167=10,Datenquelle_Peg2.1!$K$7,""))))))</f>
        <v/>
      </c>
      <c r="CL167" s="312" t="str">
        <f>IF(L167="37-46 mm",Datenquelle_Peg2.1!$M$2,IF(L167="47-56 mm",Datenquelle_Peg2.1!$M$3,IF(L167="57-66 mm",Datenquelle_Peg2.1!$M$4,IF(L167="67-76 mm",Datenquelle_Peg2.1!$M$5,IF(L167="77-86 mm",Datenquelle_Peg2.1!$M$6,IF(L167="87-96 mm",Datenquelle_Peg2.1!$M$7,IF(L167="97-106 mm",Datenquelle_Peg2.1!$M$8,IF(L167="107-116 mm",Datenquelle_Peg2.1!$M$9,IF(L167="117-126 mm",Datenquelle_Peg2.1!$M$10,IF(L167="127-136 mm",Datenquelle_Peg2.1!$M$11,IF(L167="137-146 mm",Datenquelle_Peg2.1!$M$12,IF(L167="147-156 mm",Datenquelle_Peg2.1!$M$13,IF(L167="156-160 mm",Datenquelle_Peg2.1!$M$14,"")))))))))))))</f>
        <v/>
      </c>
      <c r="CM167" s="312" t="str">
        <f>IF(N167="Profilzyl. PZ",Datenquelle_Peg2.1!$O$3,IF(N167="Blind",Datenquelle_Peg2.1!$O$2,IF(N167="Zylinderabdeckung",Datenquelle_Peg2.1!$O$4,IF(N167="Scandinavian Oval",Datenquelle_Peg2.1!$O$5,""))))</f>
        <v/>
      </c>
      <c r="CN167" s="312" t="str">
        <f>IF(P167="PZ 70",Datenquelle_Peg2.1!$Q$3,IF(P167="PZ 72",Datenquelle_Peg2.1!$Q$4,IF(P167="PZ 78",Datenquelle_Peg2.1!$Q$5,IF(P167="PZ 85",Datenquelle_Peg2.1!$Q$6,IF(P167="PZ 88",Datenquelle_Peg2.1!$Q$7,IF(P167="PZ 92",Datenquelle_Peg2.1!$Q$8,IF(P167="00",Datenquelle_Peg2.1!$Q$2,IF(P167="SO 105",Datenquelle_Peg2.1!$Q$9,""))))))))</f>
        <v/>
      </c>
      <c r="CO167" s="312" t="str">
        <f>IF(O167="Profilzyl. PZ",Datenquelle_Peg2.1!$S$3,IF(O167="Blind",Datenquelle_Peg2.1!$S$2,IF(O167="Scandinavian Oval",Datenquelle_Peg2.1!$S$4,"")))</f>
        <v/>
      </c>
      <c r="CP167" s="312" t="str">
        <f t="shared" si="57"/>
        <v/>
      </c>
      <c r="CQ167" s="312" t="str">
        <f>IF(AND(Q167="außen",R167="einrastend"),Datenquelle_Peg2.1!$W$3,IF(AND(Q167="außen",R167="verschraubt"),Datenquelle_Peg2.1!$W$2,""))</f>
        <v/>
      </c>
      <c r="CR167" s="312" t="str">
        <f t="shared" si="53"/>
        <v/>
      </c>
      <c r="CS167" s="312" t="str">
        <f t="shared" si="54"/>
        <v/>
      </c>
      <c r="CT167" s="312" t="str">
        <f t="shared" si="55"/>
        <v/>
      </c>
      <c r="CU167" s="312"/>
      <c r="CV167" s="312"/>
      <c r="CW167" s="312"/>
      <c r="CX167" s="312"/>
      <c r="CY167" s="312"/>
      <c r="CZ167" s="312"/>
      <c r="DA167" s="312"/>
      <c r="DB167" s="312"/>
      <c r="DC167" s="312"/>
      <c r="DD167" s="312"/>
      <c r="DE167" s="312"/>
      <c r="DF167" s="312"/>
      <c r="DG167" s="312"/>
      <c r="DH167" s="312"/>
      <c r="DI167" s="312"/>
      <c r="DJ167" s="312"/>
      <c r="DK167" s="312"/>
      <c r="DL167" s="312"/>
      <c r="DM167" s="312"/>
      <c r="DN167" s="312"/>
      <c r="DO167" s="312"/>
      <c r="DP167" s="312"/>
      <c r="DQ167" s="312"/>
      <c r="DR167" s="312"/>
      <c r="DS167" s="312"/>
      <c r="DT167" s="312"/>
      <c r="DU167" s="312"/>
      <c r="DV167" s="312"/>
      <c r="DW167" s="312"/>
      <c r="DX167" s="312"/>
      <c r="DY167" s="312"/>
      <c r="DZ167" s="312"/>
      <c r="EA167" s="312"/>
      <c r="EB167" s="312"/>
      <c r="EC167" s="312"/>
      <c r="ED167" s="312"/>
      <c r="EE167" s="312"/>
      <c r="EF167" s="312"/>
      <c r="EG167" s="312"/>
      <c r="EH167" s="312"/>
      <c r="EI167" s="312"/>
      <c r="EJ167" s="312"/>
      <c r="EK167" s="312"/>
      <c r="EL167" s="312"/>
      <c r="EM167" s="312"/>
      <c r="EN167" s="312"/>
      <c r="EO167" s="312"/>
      <c r="EP167" s="312"/>
      <c r="EQ167" s="312"/>
      <c r="ER167" s="312"/>
      <c r="ES167" s="312"/>
      <c r="ET167" s="312"/>
      <c r="EU167" s="312"/>
      <c r="EV167" s="312"/>
      <c r="EW167" s="312"/>
      <c r="EX167" s="312"/>
      <c r="EY167" s="312"/>
    </row>
    <row r="168" spans="1:155" s="48" customFormat="1" ht="15.75" x14ac:dyDescent="0.2">
      <c r="A168" s="159" t="str">
        <f t="shared" si="58"/>
        <v/>
      </c>
      <c r="B168" s="72"/>
      <c r="C168" s="72"/>
      <c r="D168" s="73"/>
      <c r="E168" s="339"/>
      <c r="F168" s="340"/>
      <c r="G168" s="347"/>
      <c r="H168" s="347"/>
      <c r="I168" s="344"/>
      <c r="J168" s="345"/>
      <c r="K168" s="346"/>
      <c r="L168" s="229"/>
      <c r="M168" s="228"/>
      <c r="N168" s="65"/>
      <c r="O168" s="65"/>
      <c r="P168" s="67"/>
      <c r="Q168" s="62"/>
      <c r="R168" s="68"/>
      <c r="S168" s="63"/>
      <c r="T168" s="63"/>
      <c r="U168" s="337"/>
      <c r="V168" s="63"/>
      <c r="W168" s="123"/>
      <c r="X168" s="69"/>
      <c r="Y168" s="81"/>
      <c r="Z168" s="152"/>
      <c r="AA168" s="146"/>
      <c r="AB168" s="153"/>
      <c r="AC168" s="154"/>
      <c r="AD168" s="152"/>
      <c r="AE168" s="152"/>
      <c r="AF168" s="155"/>
      <c r="AG168" s="156"/>
      <c r="AH168" s="155"/>
      <c r="AI168" s="317" t="str">
        <f t="shared" si="48"/>
        <v/>
      </c>
      <c r="AJ168" s="317" t="str">
        <f t="shared" si="49"/>
        <v/>
      </c>
      <c r="AK168" s="328" t="e">
        <f>IF(AR168=".OS",VLOOKUP($AT168,'Pull-Downs_Zyl'!M:N,2,FALSE),VLOOKUP($AT168,'Pull-Downs_Zyl'!K:L,2,FALSE))</f>
        <v>#N/A</v>
      </c>
      <c r="AL168" s="318" t="str">
        <f t="shared" si="56"/>
        <v/>
      </c>
      <c r="AM168" s="158" t="e">
        <f>VLOOKUP($AT168,'Pull-Downs_Zyl'!$K$5:$O$525,3,FALSE)</f>
        <v>#N/A</v>
      </c>
      <c r="AN168" s="151" t="str">
        <f t="shared" si="42"/>
        <v/>
      </c>
      <c r="AO168" s="151" t="str">
        <f t="shared" si="43"/>
        <v/>
      </c>
      <c r="AP168" s="151" t="str">
        <f t="shared" si="44"/>
        <v/>
      </c>
      <c r="AQ168" s="151" t="str">
        <f t="shared" si="45"/>
        <v/>
      </c>
      <c r="AR168" s="207" t="str">
        <f t="shared" si="50"/>
        <v/>
      </c>
      <c r="AS168" s="157" t="s">
        <v>95</v>
      </c>
      <c r="AT168" s="158" t="str">
        <f>IF(V168="Zubehör/Ersatzteile",VLOOKUP(W168,'Pull-Downs_Zyl'!$K$518:$O$525,3,FALSE),CONCATENATE(AN168,AO168,AP168,AQ168,AR168))</f>
        <v/>
      </c>
      <c r="AW168" s="70" t="str">
        <f t="shared" si="46"/>
        <v/>
      </c>
      <c r="BD168" s="70" t="str">
        <f t="shared" si="47"/>
        <v/>
      </c>
      <c r="BK168" s="70" t="e">
        <f>IF(AND(#REF!="ja",M168=9,E168="PegaSys Office eVAYO"),CONCATENATE(L168,#REF!,M168,F168),IF(AND(#REF!="ja",M168=9,E168="PegaSys Office"),CONCATENATE(L168,#REF!,M168,F168),""))</f>
        <v>#REF!</v>
      </c>
      <c r="CB168" s="312"/>
      <c r="CC168" s="312"/>
      <c r="CD168" s="312"/>
      <c r="CE168" s="312" t="str">
        <f>IF(E168="PegaSys 2.1",Datenquelle_Peg2.1!$A$2,"")</f>
        <v/>
      </c>
      <c r="CF168" s="312" t="str">
        <f t="shared" si="51"/>
        <v/>
      </c>
      <c r="CG168" s="312" t="str">
        <f t="shared" si="52"/>
        <v/>
      </c>
      <c r="CH168" s="312" t="str">
        <f>IF(OR(S168="Rosetten",S168="Ovalrosetten"),Datenquelle_Peg2.1!$E$2,IF(OR(S168="Langschild",S168="Langschild schmal"),Datenquelle_Peg2.1!$E$3,IF(S168="Kurzschild",Datenquelle_Peg2.1!$E$4,IF(S168="Scandinavian Oval",Datenquelle_Peg2.1!$E$6,""))))</f>
        <v/>
      </c>
      <c r="CI168" s="312" t="str">
        <f>IF(T168=182,Datenquelle_Peg2.1!$G$2,IF(T168=192,Datenquelle_Peg2.1!$G$3,IF(T168=282,Datenquelle_Peg2.1!$G$4,IF(T168=292,Datenquelle_Peg2.1!$G$5,IF(T168=1182,Datenquelle_Peg2.1!$G$6,"")))))</f>
        <v/>
      </c>
      <c r="CJ168" s="312" t="str">
        <f>IF(G168="links",Datenquelle_Peg2.1!$I$2,IF(G168="rechts",Datenquelle_Peg2.1!$I$3,""))</f>
        <v/>
      </c>
      <c r="CK168" s="312" t="str">
        <f>IF(M168=7,Datenquelle_Peg2.1!$K$2,IF(M168=8,Datenquelle_Peg2.1!$K$3,IF(M168=8.5,Datenquelle_Peg2.1!$K$4,IF(M168=9,Datenquelle_Peg2.1!$K$5,IF(M168="F9 (FS)",Datenquelle_Peg2.1!$K$6,IF(M168=10,Datenquelle_Peg2.1!$K$7,""))))))</f>
        <v/>
      </c>
      <c r="CL168" s="312" t="str">
        <f>IF(L168="37-46 mm",Datenquelle_Peg2.1!$M$2,IF(L168="47-56 mm",Datenquelle_Peg2.1!$M$3,IF(L168="57-66 mm",Datenquelle_Peg2.1!$M$4,IF(L168="67-76 mm",Datenquelle_Peg2.1!$M$5,IF(L168="77-86 mm",Datenquelle_Peg2.1!$M$6,IF(L168="87-96 mm",Datenquelle_Peg2.1!$M$7,IF(L168="97-106 mm",Datenquelle_Peg2.1!$M$8,IF(L168="107-116 mm",Datenquelle_Peg2.1!$M$9,IF(L168="117-126 mm",Datenquelle_Peg2.1!$M$10,IF(L168="127-136 mm",Datenquelle_Peg2.1!$M$11,IF(L168="137-146 mm",Datenquelle_Peg2.1!$M$12,IF(L168="147-156 mm",Datenquelle_Peg2.1!$M$13,IF(L168="156-160 mm",Datenquelle_Peg2.1!$M$14,"")))))))))))))</f>
        <v/>
      </c>
      <c r="CM168" s="312" t="str">
        <f>IF(N168="Profilzyl. PZ",Datenquelle_Peg2.1!$O$3,IF(N168="Blind",Datenquelle_Peg2.1!$O$2,IF(N168="Zylinderabdeckung",Datenquelle_Peg2.1!$O$4,IF(N168="Scandinavian Oval",Datenquelle_Peg2.1!$O$5,""))))</f>
        <v/>
      </c>
      <c r="CN168" s="312" t="str">
        <f>IF(P168="PZ 70",Datenquelle_Peg2.1!$Q$3,IF(P168="PZ 72",Datenquelle_Peg2.1!$Q$4,IF(P168="PZ 78",Datenquelle_Peg2.1!$Q$5,IF(P168="PZ 85",Datenquelle_Peg2.1!$Q$6,IF(P168="PZ 88",Datenquelle_Peg2.1!$Q$7,IF(P168="PZ 92",Datenquelle_Peg2.1!$Q$8,IF(P168="00",Datenquelle_Peg2.1!$Q$2,IF(P168="SO 105",Datenquelle_Peg2.1!$Q$9,""))))))))</f>
        <v/>
      </c>
      <c r="CO168" s="312" t="str">
        <f>IF(O168="Profilzyl. PZ",Datenquelle_Peg2.1!$S$3,IF(O168="Blind",Datenquelle_Peg2.1!$S$2,IF(O168="Scandinavian Oval",Datenquelle_Peg2.1!$S$4,"")))</f>
        <v/>
      </c>
      <c r="CP168" s="312" t="str">
        <f t="shared" si="57"/>
        <v/>
      </c>
      <c r="CQ168" s="312" t="str">
        <f>IF(AND(Q168="außen",R168="einrastend"),Datenquelle_Peg2.1!$W$3,IF(AND(Q168="außen",R168="verschraubt"),Datenquelle_Peg2.1!$W$2,""))</f>
        <v/>
      </c>
      <c r="CR168" s="312" t="str">
        <f t="shared" si="53"/>
        <v/>
      </c>
      <c r="CS168" s="312" t="str">
        <f t="shared" si="54"/>
        <v/>
      </c>
      <c r="CT168" s="312" t="str">
        <f t="shared" si="55"/>
        <v/>
      </c>
      <c r="CU168" s="312"/>
      <c r="CV168" s="312"/>
      <c r="CW168" s="312"/>
      <c r="CX168" s="312"/>
      <c r="CY168" s="312"/>
      <c r="CZ168" s="312"/>
      <c r="DA168" s="312"/>
      <c r="DB168" s="312"/>
      <c r="DC168" s="312"/>
      <c r="DD168" s="312"/>
      <c r="DE168" s="312"/>
      <c r="DF168" s="312"/>
      <c r="DG168" s="312"/>
      <c r="DH168" s="312"/>
      <c r="DI168" s="312"/>
      <c r="DJ168" s="312"/>
      <c r="DK168" s="312"/>
      <c r="DL168" s="312"/>
      <c r="DM168" s="312"/>
      <c r="DN168" s="312"/>
      <c r="DO168" s="312"/>
      <c r="DP168" s="312"/>
      <c r="DQ168" s="312"/>
      <c r="DR168" s="312"/>
      <c r="DS168" s="312"/>
      <c r="DT168" s="312"/>
      <c r="DU168" s="312"/>
      <c r="DV168" s="312"/>
      <c r="DW168" s="312"/>
      <c r="DX168" s="312"/>
      <c r="DY168" s="312"/>
      <c r="DZ168" s="312"/>
      <c r="EA168" s="312"/>
      <c r="EB168" s="312"/>
      <c r="EC168" s="312"/>
      <c r="ED168" s="312"/>
      <c r="EE168" s="312"/>
      <c r="EF168" s="312"/>
      <c r="EG168" s="312"/>
      <c r="EH168" s="312"/>
      <c r="EI168" s="312"/>
      <c r="EJ168" s="312"/>
      <c r="EK168" s="312"/>
      <c r="EL168" s="312"/>
      <c r="EM168" s="312"/>
      <c r="EN168" s="312"/>
      <c r="EO168" s="312"/>
      <c r="EP168" s="312"/>
      <c r="EQ168" s="312"/>
      <c r="ER168" s="312"/>
      <c r="ES168" s="312"/>
      <c r="ET168" s="312"/>
      <c r="EU168" s="312"/>
      <c r="EV168" s="312"/>
      <c r="EW168" s="312"/>
      <c r="EX168" s="312"/>
      <c r="EY168" s="312"/>
    </row>
    <row r="169" spans="1:155" s="48" customFormat="1" ht="15.75" x14ac:dyDescent="0.2">
      <c r="A169" s="159" t="str">
        <f t="shared" si="58"/>
        <v/>
      </c>
      <c r="B169" s="72"/>
      <c r="C169" s="72"/>
      <c r="D169" s="73"/>
      <c r="E169" s="339"/>
      <c r="F169" s="340"/>
      <c r="G169" s="347"/>
      <c r="H169" s="347"/>
      <c r="I169" s="344"/>
      <c r="J169" s="345"/>
      <c r="K169" s="346"/>
      <c r="L169" s="229"/>
      <c r="M169" s="228"/>
      <c r="N169" s="65"/>
      <c r="O169" s="65"/>
      <c r="P169" s="67"/>
      <c r="Q169" s="62"/>
      <c r="R169" s="68"/>
      <c r="S169" s="63"/>
      <c r="T169" s="63"/>
      <c r="U169" s="337"/>
      <c r="V169" s="63"/>
      <c r="W169" s="123"/>
      <c r="X169" s="69"/>
      <c r="Y169" s="81"/>
      <c r="Z169" s="152"/>
      <c r="AA169" s="146"/>
      <c r="AB169" s="153"/>
      <c r="AC169" s="154"/>
      <c r="AD169" s="152"/>
      <c r="AE169" s="152"/>
      <c r="AF169" s="155"/>
      <c r="AG169" s="156"/>
      <c r="AH169" s="155"/>
      <c r="AI169" s="317" t="str">
        <f t="shared" si="48"/>
        <v/>
      </c>
      <c r="AJ169" s="317" t="str">
        <f t="shared" si="49"/>
        <v/>
      </c>
      <c r="AK169" s="328" t="e">
        <f>IF(AR169=".OS",VLOOKUP($AT169,'Pull-Downs_Zyl'!M:N,2,FALSE),VLOOKUP($AT169,'Pull-Downs_Zyl'!K:L,2,FALSE))</f>
        <v>#N/A</v>
      </c>
      <c r="AL169" s="318" t="str">
        <f t="shared" si="56"/>
        <v/>
      </c>
      <c r="AM169" s="158" t="e">
        <f>VLOOKUP($AT169,'Pull-Downs_Zyl'!$K$5:$O$525,3,FALSE)</f>
        <v>#N/A</v>
      </c>
      <c r="AN169" s="151" t="str">
        <f t="shared" si="42"/>
        <v/>
      </c>
      <c r="AO169" s="151" t="str">
        <f t="shared" si="43"/>
        <v/>
      </c>
      <c r="AP169" s="151" t="str">
        <f t="shared" si="44"/>
        <v/>
      </c>
      <c r="AQ169" s="151" t="str">
        <f t="shared" si="45"/>
        <v/>
      </c>
      <c r="AR169" s="207" t="str">
        <f t="shared" si="50"/>
        <v/>
      </c>
      <c r="AS169" s="157" t="s">
        <v>95</v>
      </c>
      <c r="AT169" s="158" t="str">
        <f>IF(V169="Zubehör/Ersatzteile",VLOOKUP(W169,'Pull-Downs_Zyl'!$K$518:$O$525,3,FALSE),CONCATENATE(AN169,AO169,AP169,AQ169,AR169))</f>
        <v/>
      </c>
      <c r="AW169" s="70" t="str">
        <f t="shared" si="46"/>
        <v/>
      </c>
      <c r="BD169" s="70" t="str">
        <f t="shared" si="47"/>
        <v/>
      </c>
      <c r="BK169" s="70" t="e">
        <f>IF(AND(#REF!="ja",M169=9,E169="PegaSys Office eVAYO"),CONCATENATE(L169,#REF!,M169,F169),IF(AND(#REF!="ja",M169=9,E169="PegaSys Office"),CONCATENATE(L169,#REF!,M169,F169),""))</f>
        <v>#REF!</v>
      </c>
      <c r="CB169" s="312"/>
      <c r="CC169" s="312"/>
      <c r="CD169" s="312"/>
      <c r="CE169" s="312" t="str">
        <f>IF(E169="PegaSys 2.1",Datenquelle_Peg2.1!$A$2,"")</f>
        <v/>
      </c>
      <c r="CF169" s="312" t="str">
        <f t="shared" si="51"/>
        <v/>
      </c>
      <c r="CG169" s="312" t="str">
        <f t="shared" si="52"/>
        <v/>
      </c>
      <c r="CH169" s="312" t="str">
        <f>IF(OR(S169="Rosetten",S169="Ovalrosetten"),Datenquelle_Peg2.1!$E$2,IF(OR(S169="Langschild",S169="Langschild schmal"),Datenquelle_Peg2.1!$E$3,IF(S169="Kurzschild",Datenquelle_Peg2.1!$E$4,IF(S169="Scandinavian Oval",Datenquelle_Peg2.1!$E$6,""))))</f>
        <v/>
      </c>
      <c r="CI169" s="312" t="str">
        <f>IF(T169=182,Datenquelle_Peg2.1!$G$2,IF(T169=192,Datenquelle_Peg2.1!$G$3,IF(T169=282,Datenquelle_Peg2.1!$G$4,IF(T169=292,Datenquelle_Peg2.1!$G$5,IF(T169=1182,Datenquelle_Peg2.1!$G$6,"")))))</f>
        <v/>
      </c>
      <c r="CJ169" s="312" t="str">
        <f>IF(G169="links",Datenquelle_Peg2.1!$I$2,IF(G169="rechts",Datenquelle_Peg2.1!$I$3,""))</f>
        <v/>
      </c>
      <c r="CK169" s="312" t="str">
        <f>IF(M169=7,Datenquelle_Peg2.1!$K$2,IF(M169=8,Datenquelle_Peg2.1!$K$3,IF(M169=8.5,Datenquelle_Peg2.1!$K$4,IF(M169=9,Datenquelle_Peg2.1!$K$5,IF(M169="F9 (FS)",Datenquelle_Peg2.1!$K$6,IF(M169=10,Datenquelle_Peg2.1!$K$7,""))))))</f>
        <v/>
      </c>
      <c r="CL169" s="312" t="str">
        <f>IF(L169="37-46 mm",Datenquelle_Peg2.1!$M$2,IF(L169="47-56 mm",Datenquelle_Peg2.1!$M$3,IF(L169="57-66 mm",Datenquelle_Peg2.1!$M$4,IF(L169="67-76 mm",Datenquelle_Peg2.1!$M$5,IF(L169="77-86 mm",Datenquelle_Peg2.1!$M$6,IF(L169="87-96 mm",Datenquelle_Peg2.1!$M$7,IF(L169="97-106 mm",Datenquelle_Peg2.1!$M$8,IF(L169="107-116 mm",Datenquelle_Peg2.1!$M$9,IF(L169="117-126 mm",Datenquelle_Peg2.1!$M$10,IF(L169="127-136 mm",Datenquelle_Peg2.1!$M$11,IF(L169="137-146 mm",Datenquelle_Peg2.1!$M$12,IF(L169="147-156 mm",Datenquelle_Peg2.1!$M$13,IF(L169="156-160 mm",Datenquelle_Peg2.1!$M$14,"")))))))))))))</f>
        <v/>
      </c>
      <c r="CM169" s="312" t="str">
        <f>IF(N169="Profilzyl. PZ",Datenquelle_Peg2.1!$O$3,IF(N169="Blind",Datenquelle_Peg2.1!$O$2,IF(N169="Zylinderabdeckung",Datenquelle_Peg2.1!$O$4,IF(N169="Scandinavian Oval",Datenquelle_Peg2.1!$O$5,""))))</f>
        <v/>
      </c>
      <c r="CN169" s="312" t="str">
        <f>IF(P169="PZ 70",Datenquelle_Peg2.1!$Q$3,IF(P169="PZ 72",Datenquelle_Peg2.1!$Q$4,IF(P169="PZ 78",Datenquelle_Peg2.1!$Q$5,IF(P169="PZ 85",Datenquelle_Peg2.1!$Q$6,IF(P169="PZ 88",Datenquelle_Peg2.1!$Q$7,IF(P169="PZ 92",Datenquelle_Peg2.1!$Q$8,IF(P169="00",Datenquelle_Peg2.1!$Q$2,IF(P169="SO 105",Datenquelle_Peg2.1!$Q$9,""))))))))</f>
        <v/>
      </c>
      <c r="CO169" s="312" t="str">
        <f>IF(O169="Profilzyl. PZ",Datenquelle_Peg2.1!$S$3,IF(O169="Blind",Datenquelle_Peg2.1!$S$2,IF(O169="Scandinavian Oval",Datenquelle_Peg2.1!$S$4,"")))</f>
        <v/>
      </c>
      <c r="CP169" s="312" t="str">
        <f t="shared" si="57"/>
        <v/>
      </c>
      <c r="CQ169" s="312" t="str">
        <f>IF(AND(Q169="außen",R169="einrastend"),Datenquelle_Peg2.1!$W$3,IF(AND(Q169="außen",R169="verschraubt"),Datenquelle_Peg2.1!$W$2,""))</f>
        <v/>
      </c>
      <c r="CR169" s="312" t="str">
        <f t="shared" si="53"/>
        <v/>
      </c>
      <c r="CS169" s="312" t="str">
        <f t="shared" si="54"/>
        <v/>
      </c>
      <c r="CT169" s="312" t="str">
        <f t="shared" si="55"/>
        <v/>
      </c>
      <c r="CU169" s="312"/>
      <c r="CV169" s="312"/>
      <c r="CW169" s="312"/>
      <c r="CX169" s="312"/>
      <c r="CY169" s="312"/>
      <c r="CZ169" s="312"/>
      <c r="DA169" s="312"/>
      <c r="DB169" s="312"/>
      <c r="DC169" s="312"/>
      <c r="DD169" s="312"/>
      <c r="DE169" s="312"/>
      <c r="DF169" s="312"/>
      <c r="DG169" s="312"/>
      <c r="DH169" s="312"/>
      <c r="DI169" s="312"/>
      <c r="DJ169" s="312"/>
      <c r="DK169" s="312"/>
      <c r="DL169" s="312"/>
      <c r="DM169" s="312"/>
      <c r="DN169" s="312"/>
      <c r="DO169" s="312"/>
      <c r="DP169" s="312"/>
      <c r="DQ169" s="312"/>
      <c r="DR169" s="312"/>
      <c r="DS169" s="312"/>
      <c r="DT169" s="312"/>
      <c r="DU169" s="312"/>
      <c r="DV169" s="312"/>
      <c r="DW169" s="312"/>
      <c r="DX169" s="312"/>
      <c r="DY169" s="312"/>
      <c r="DZ169" s="312"/>
      <c r="EA169" s="312"/>
      <c r="EB169" s="312"/>
      <c r="EC169" s="312"/>
      <c r="ED169" s="312"/>
      <c r="EE169" s="312"/>
      <c r="EF169" s="312"/>
      <c r="EG169" s="312"/>
      <c r="EH169" s="312"/>
      <c r="EI169" s="312"/>
      <c r="EJ169" s="312"/>
      <c r="EK169" s="312"/>
      <c r="EL169" s="312"/>
      <c r="EM169" s="312"/>
      <c r="EN169" s="312"/>
      <c r="EO169" s="312"/>
      <c r="EP169" s="312"/>
      <c r="EQ169" s="312"/>
      <c r="ER169" s="312"/>
      <c r="ES169" s="312"/>
      <c r="ET169" s="312"/>
      <c r="EU169" s="312"/>
      <c r="EV169" s="312"/>
      <c r="EW169" s="312"/>
      <c r="EX169" s="312"/>
      <c r="EY169" s="312"/>
    </row>
    <row r="170" spans="1:155" s="48" customFormat="1" ht="15.75" x14ac:dyDescent="0.2">
      <c r="A170" s="159" t="str">
        <f t="shared" si="58"/>
        <v/>
      </c>
      <c r="B170" s="72"/>
      <c r="C170" s="72"/>
      <c r="D170" s="73"/>
      <c r="E170" s="339"/>
      <c r="F170" s="340"/>
      <c r="G170" s="347"/>
      <c r="H170" s="347"/>
      <c r="I170" s="344"/>
      <c r="J170" s="345"/>
      <c r="K170" s="346"/>
      <c r="L170" s="229"/>
      <c r="M170" s="228"/>
      <c r="N170" s="65"/>
      <c r="O170" s="65"/>
      <c r="P170" s="67"/>
      <c r="Q170" s="62"/>
      <c r="R170" s="68"/>
      <c r="S170" s="63"/>
      <c r="T170" s="63"/>
      <c r="U170" s="337"/>
      <c r="V170" s="63"/>
      <c r="W170" s="123"/>
      <c r="X170" s="69"/>
      <c r="Y170" s="81"/>
      <c r="Z170" s="152"/>
      <c r="AA170" s="146"/>
      <c r="AB170" s="153"/>
      <c r="AC170" s="154"/>
      <c r="AD170" s="152"/>
      <c r="AE170" s="152"/>
      <c r="AF170" s="155"/>
      <c r="AG170" s="156"/>
      <c r="AH170" s="155"/>
      <c r="AI170" s="317" t="str">
        <f t="shared" si="48"/>
        <v/>
      </c>
      <c r="AJ170" s="317" t="str">
        <f t="shared" si="49"/>
        <v/>
      </c>
      <c r="AK170" s="328" t="e">
        <f>IF(AR170=".OS",VLOOKUP($AT170,'Pull-Downs_Zyl'!M:N,2,FALSE),VLOOKUP($AT170,'Pull-Downs_Zyl'!K:L,2,FALSE))</f>
        <v>#N/A</v>
      </c>
      <c r="AL170" s="318" t="str">
        <f t="shared" si="56"/>
        <v/>
      </c>
      <c r="AM170" s="158" t="e">
        <f>VLOOKUP($AT170,'Pull-Downs_Zyl'!$K$5:$O$525,3,FALSE)</f>
        <v>#N/A</v>
      </c>
      <c r="AN170" s="151" t="str">
        <f t="shared" si="42"/>
        <v/>
      </c>
      <c r="AO170" s="151" t="str">
        <f t="shared" si="43"/>
        <v/>
      </c>
      <c r="AP170" s="151" t="str">
        <f t="shared" si="44"/>
        <v/>
      </c>
      <c r="AQ170" s="151" t="str">
        <f t="shared" si="45"/>
        <v/>
      </c>
      <c r="AR170" s="207" t="str">
        <f t="shared" si="50"/>
        <v/>
      </c>
      <c r="AS170" s="157" t="s">
        <v>95</v>
      </c>
      <c r="AT170" s="158" t="str">
        <f>IF(V170="Zubehör/Ersatzteile",VLOOKUP(W170,'Pull-Downs_Zyl'!$K$518:$O$525,3,FALSE),CONCATENATE(AN170,AO170,AP170,AQ170,AR170))</f>
        <v/>
      </c>
      <c r="AW170" s="70" t="str">
        <f t="shared" si="46"/>
        <v/>
      </c>
      <c r="BD170" s="70" t="str">
        <f t="shared" si="47"/>
        <v/>
      </c>
      <c r="BK170" s="70" t="e">
        <f>IF(AND(#REF!="ja",M170=9,E170="PegaSys Office eVAYO"),CONCATENATE(L170,#REF!,M170,F170),IF(AND(#REF!="ja",M170=9,E170="PegaSys Office"),CONCATENATE(L170,#REF!,M170,F170),""))</f>
        <v>#REF!</v>
      </c>
      <c r="CB170" s="312"/>
      <c r="CC170" s="312"/>
      <c r="CD170" s="312"/>
      <c r="CE170" s="312" t="str">
        <f>IF(E170="PegaSys 2.1",Datenquelle_Peg2.1!$A$2,"")</f>
        <v/>
      </c>
      <c r="CF170" s="312" t="str">
        <f t="shared" si="51"/>
        <v/>
      </c>
      <c r="CG170" s="312" t="str">
        <f t="shared" si="52"/>
        <v/>
      </c>
      <c r="CH170" s="312" t="str">
        <f>IF(OR(S170="Rosetten",S170="Ovalrosetten"),Datenquelle_Peg2.1!$E$2,IF(OR(S170="Langschild",S170="Langschild schmal"),Datenquelle_Peg2.1!$E$3,IF(S170="Kurzschild",Datenquelle_Peg2.1!$E$4,IF(S170="Scandinavian Oval",Datenquelle_Peg2.1!$E$6,""))))</f>
        <v/>
      </c>
      <c r="CI170" s="312" t="str">
        <f>IF(T170=182,Datenquelle_Peg2.1!$G$2,IF(T170=192,Datenquelle_Peg2.1!$G$3,IF(T170=282,Datenquelle_Peg2.1!$G$4,IF(T170=292,Datenquelle_Peg2.1!$G$5,IF(T170=1182,Datenquelle_Peg2.1!$G$6,"")))))</f>
        <v/>
      </c>
      <c r="CJ170" s="312" t="str">
        <f>IF(G170="links",Datenquelle_Peg2.1!$I$2,IF(G170="rechts",Datenquelle_Peg2.1!$I$3,""))</f>
        <v/>
      </c>
      <c r="CK170" s="312" t="str">
        <f>IF(M170=7,Datenquelle_Peg2.1!$K$2,IF(M170=8,Datenquelle_Peg2.1!$K$3,IF(M170=8.5,Datenquelle_Peg2.1!$K$4,IF(M170=9,Datenquelle_Peg2.1!$K$5,IF(M170="F9 (FS)",Datenquelle_Peg2.1!$K$6,IF(M170=10,Datenquelle_Peg2.1!$K$7,""))))))</f>
        <v/>
      </c>
      <c r="CL170" s="312" t="str">
        <f>IF(L170="37-46 mm",Datenquelle_Peg2.1!$M$2,IF(L170="47-56 mm",Datenquelle_Peg2.1!$M$3,IF(L170="57-66 mm",Datenquelle_Peg2.1!$M$4,IF(L170="67-76 mm",Datenquelle_Peg2.1!$M$5,IF(L170="77-86 mm",Datenquelle_Peg2.1!$M$6,IF(L170="87-96 mm",Datenquelle_Peg2.1!$M$7,IF(L170="97-106 mm",Datenquelle_Peg2.1!$M$8,IF(L170="107-116 mm",Datenquelle_Peg2.1!$M$9,IF(L170="117-126 mm",Datenquelle_Peg2.1!$M$10,IF(L170="127-136 mm",Datenquelle_Peg2.1!$M$11,IF(L170="137-146 mm",Datenquelle_Peg2.1!$M$12,IF(L170="147-156 mm",Datenquelle_Peg2.1!$M$13,IF(L170="156-160 mm",Datenquelle_Peg2.1!$M$14,"")))))))))))))</f>
        <v/>
      </c>
      <c r="CM170" s="312" t="str">
        <f>IF(N170="Profilzyl. PZ",Datenquelle_Peg2.1!$O$3,IF(N170="Blind",Datenquelle_Peg2.1!$O$2,IF(N170="Zylinderabdeckung",Datenquelle_Peg2.1!$O$4,IF(N170="Scandinavian Oval",Datenquelle_Peg2.1!$O$5,""))))</f>
        <v/>
      </c>
      <c r="CN170" s="312" t="str">
        <f>IF(P170="PZ 70",Datenquelle_Peg2.1!$Q$3,IF(P170="PZ 72",Datenquelle_Peg2.1!$Q$4,IF(P170="PZ 78",Datenquelle_Peg2.1!$Q$5,IF(P170="PZ 85",Datenquelle_Peg2.1!$Q$6,IF(P170="PZ 88",Datenquelle_Peg2.1!$Q$7,IF(P170="PZ 92",Datenquelle_Peg2.1!$Q$8,IF(P170="00",Datenquelle_Peg2.1!$Q$2,IF(P170="SO 105",Datenquelle_Peg2.1!$Q$9,""))))))))</f>
        <v/>
      </c>
      <c r="CO170" s="312" t="str">
        <f>IF(O170="Profilzyl. PZ",Datenquelle_Peg2.1!$S$3,IF(O170="Blind",Datenquelle_Peg2.1!$S$2,IF(O170="Scandinavian Oval",Datenquelle_Peg2.1!$S$4,"")))</f>
        <v/>
      </c>
      <c r="CP170" s="312" t="str">
        <f t="shared" si="57"/>
        <v/>
      </c>
      <c r="CQ170" s="312" t="str">
        <f>IF(AND(Q170="außen",R170="einrastend"),Datenquelle_Peg2.1!$W$3,IF(AND(Q170="außen",R170="verschraubt"),Datenquelle_Peg2.1!$W$2,""))</f>
        <v/>
      </c>
      <c r="CR170" s="312" t="str">
        <f t="shared" si="53"/>
        <v/>
      </c>
      <c r="CS170" s="312" t="str">
        <f t="shared" si="54"/>
        <v/>
      </c>
      <c r="CT170" s="312" t="str">
        <f t="shared" si="55"/>
        <v/>
      </c>
      <c r="CU170" s="312"/>
      <c r="CV170" s="312"/>
      <c r="CW170" s="312"/>
      <c r="CX170" s="312"/>
      <c r="CY170" s="312"/>
      <c r="CZ170" s="312"/>
      <c r="DA170" s="312"/>
      <c r="DB170" s="312"/>
      <c r="DC170" s="312"/>
      <c r="DD170" s="312"/>
      <c r="DE170" s="312"/>
      <c r="DF170" s="312"/>
      <c r="DG170" s="312"/>
      <c r="DH170" s="312"/>
      <c r="DI170" s="312"/>
      <c r="DJ170" s="312"/>
      <c r="DK170" s="312"/>
      <c r="DL170" s="312"/>
      <c r="DM170" s="312"/>
      <c r="DN170" s="312"/>
      <c r="DO170" s="312"/>
      <c r="DP170" s="312"/>
      <c r="DQ170" s="312"/>
      <c r="DR170" s="312"/>
      <c r="DS170" s="312"/>
      <c r="DT170" s="312"/>
      <c r="DU170" s="312"/>
      <c r="DV170" s="312"/>
      <c r="DW170" s="312"/>
      <c r="DX170" s="312"/>
      <c r="DY170" s="312"/>
      <c r="DZ170" s="312"/>
      <c r="EA170" s="312"/>
      <c r="EB170" s="312"/>
      <c r="EC170" s="312"/>
      <c r="ED170" s="312"/>
      <c r="EE170" s="312"/>
      <c r="EF170" s="312"/>
      <c r="EG170" s="312"/>
      <c r="EH170" s="312"/>
      <c r="EI170" s="312"/>
      <c r="EJ170" s="312"/>
      <c r="EK170" s="312"/>
      <c r="EL170" s="312"/>
      <c r="EM170" s="312"/>
      <c r="EN170" s="312"/>
      <c r="EO170" s="312"/>
      <c r="EP170" s="312"/>
      <c r="EQ170" s="312"/>
      <c r="ER170" s="312"/>
      <c r="ES170" s="312"/>
      <c r="ET170" s="312"/>
      <c r="EU170" s="312"/>
      <c r="EV170" s="312"/>
      <c r="EW170" s="312"/>
      <c r="EX170" s="312"/>
      <c r="EY170" s="312"/>
    </row>
    <row r="171" spans="1:155" s="48" customFormat="1" ht="15.75" x14ac:dyDescent="0.2">
      <c r="A171" s="159" t="str">
        <f t="shared" si="58"/>
        <v/>
      </c>
      <c r="B171" s="72"/>
      <c r="C171" s="72"/>
      <c r="D171" s="73"/>
      <c r="E171" s="339"/>
      <c r="F171" s="340"/>
      <c r="G171" s="347"/>
      <c r="H171" s="347"/>
      <c r="I171" s="344"/>
      <c r="J171" s="345"/>
      <c r="K171" s="346"/>
      <c r="L171" s="229"/>
      <c r="M171" s="228"/>
      <c r="N171" s="65"/>
      <c r="O171" s="65"/>
      <c r="P171" s="67"/>
      <c r="Q171" s="62"/>
      <c r="R171" s="68"/>
      <c r="S171" s="63"/>
      <c r="T171" s="63"/>
      <c r="U171" s="337"/>
      <c r="V171" s="63"/>
      <c r="W171" s="123"/>
      <c r="X171" s="69"/>
      <c r="Y171" s="81"/>
      <c r="Z171" s="152"/>
      <c r="AA171" s="146"/>
      <c r="AB171" s="153"/>
      <c r="AC171" s="154"/>
      <c r="AD171" s="152"/>
      <c r="AE171" s="152"/>
      <c r="AF171" s="155"/>
      <c r="AG171" s="156"/>
      <c r="AH171" s="155"/>
      <c r="AI171" s="317" t="str">
        <f t="shared" si="48"/>
        <v/>
      </c>
      <c r="AJ171" s="317" t="str">
        <f t="shared" si="49"/>
        <v/>
      </c>
      <c r="AK171" s="328" t="e">
        <f>IF(AR171=".OS",VLOOKUP($AT171,'Pull-Downs_Zyl'!M:N,2,FALSE),VLOOKUP($AT171,'Pull-Downs_Zyl'!K:L,2,FALSE))</f>
        <v>#N/A</v>
      </c>
      <c r="AL171" s="318" t="str">
        <f t="shared" si="56"/>
        <v/>
      </c>
      <c r="AM171" s="158" t="e">
        <f>VLOOKUP($AT171,'Pull-Downs_Zyl'!$K$5:$O$525,3,FALSE)</f>
        <v>#N/A</v>
      </c>
      <c r="AN171" s="151" t="str">
        <f t="shared" si="42"/>
        <v/>
      </c>
      <c r="AO171" s="151" t="str">
        <f t="shared" si="43"/>
        <v/>
      </c>
      <c r="AP171" s="151" t="str">
        <f t="shared" si="44"/>
        <v/>
      </c>
      <c r="AQ171" s="151" t="str">
        <f t="shared" si="45"/>
        <v/>
      </c>
      <c r="AR171" s="207" t="str">
        <f t="shared" si="50"/>
        <v/>
      </c>
      <c r="AS171" s="157" t="s">
        <v>95</v>
      </c>
      <c r="AT171" s="158" t="str">
        <f>IF(V171="Zubehör/Ersatzteile",VLOOKUP(W171,'Pull-Downs_Zyl'!$K$518:$O$525,3,FALSE),CONCATENATE(AN171,AO171,AP171,AQ171,AR171))</f>
        <v/>
      </c>
      <c r="AW171" s="70" t="str">
        <f t="shared" si="46"/>
        <v/>
      </c>
      <c r="BD171" s="70" t="str">
        <f t="shared" si="47"/>
        <v/>
      </c>
      <c r="BK171" s="70" t="e">
        <f>IF(AND(#REF!="ja",M171=9,E171="PegaSys Office eVAYO"),CONCATENATE(L171,#REF!,M171,F171),IF(AND(#REF!="ja",M171=9,E171="PegaSys Office"),CONCATENATE(L171,#REF!,M171,F171),""))</f>
        <v>#REF!</v>
      </c>
      <c r="CB171" s="312"/>
      <c r="CC171" s="312"/>
      <c r="CD171" s="312"/>
      <c r="CE171" s="312" t="str">
        <f>IF(E171="PegaSys 2.1",Datenquelle_Peg2.1!$A$2,"")</f>
        <v/>
      </c>
      <c r="CF171" s="312" t="str">
        <f t="shared" si="51"/>
        <v/>
      </c>
      <c r="CG171" s="312" t="str">
        <f t="shared" si="52"/>
        <v/>
      </c>
      <c r="CH171" s="312" t="str">
        <f>IF(OR(S171="Rosetten",S171="Ovalrosetten"),Datenquelle_Peg2.1!$E$2,IF(OR(S171="Langschild",S171="Langschild schmal"),Datenquelle_Peg2.1!$E$3,IF(S171="Kurzschild",Datenquelle_Peg2.1!$E$4,IF(S171="Scandinavian Oval",Datenquelle_Peg2.1!$E$6,""))))</f>
        <v/>
      </c>
      <c r="CI171" s="312" t="str">
        <f>IF(T171=182,Datenquelle_Peg2.1!$G$2,IF(T171=192,Datenquelle_Peg2.1!$G$3,IF(T171=282,Datenquelle_Peg2.1!$G$4,IF(T171=292,Datenquelle_Peg2.1!$G$5,IF(T171=1182,Datenquelle_Peg2.1!$G$6,"")))))</f>
        <v/>
      </c>
      <c r="CJ171" s="312" t="str">
        <f>IF(G171="links",Datenquelle_Peg2.1!$I$2,IF(G171="rechts",Datenquelle_Peg2.1!$I$3,""))</f>
        <v/>
      </c>
      <c r="CK171" s="312" t="str">
        <f>IF(M171=7,Datenquelle_Peg2.1!$K$2,IF(M171=8,Datenquelle_Peg2.1!$K$3,IF(M171=8.5,Datenquelle_Peg2.1!$K$4,IF(M171=9,Datenquelle_Peg2.1!$K$5,IF(M171="F9 (FS)",Datenquelle_Peg2.1!$K$6,IF(M171=10,Datenquelle_Peg2.1!$K$7,""))))))</f>
        <v/>
      </c>
      <c r="CL171" s="312" t="str">
        <f>IF(L171="37-46 mm",Datenquelle_Peg2.1!$M$2,IF(L171="47-56 mm",Datenquelle_Peg2.1!$M$3,IF(L171="57-66 mm",Datenquelle_Peg2.1!$M$4,IF(L171="67-76 mm",Datenquelle_Peg2.1!$M$5,IF(L171="77-86 mm",Datenquelle_Peg2.1!$M$6,IF(L171="87-96 mm",Datenquelle_Peg2.1!$M$7,IF(L171="97-106 mm",Datenquelle_Peg2.1!$M$8,IF(L171="107-116 mm",Datenquelle_Peg2.1!$M$9,IF(L171="117-126 mm",Datenquelle_Peg2.1!$M$10,IF(L171="127-136 mm",Datenquelle_Peg2.1!$M$11,IF(L171="137-146 mm",Datenquelle_Peg2.1!$M$12,IF(L171="147-156 mm",Datenquelle_Peg2.1!$M$13,IF(L171="156-160 mm",Datenquelle_Peg2.1!$M$14,"")))))))))))))</f>
        <v/>
      </c>
      <c r="CM171" s="312" t="str">
        <f>IF(N171="Profilzyl. PZ",Datenquelle_Peg2.1!$O$3,IF(N171="Blind",Datenquelle_Peg2.1!$O$2,IF(N171="Zylinderabdeckung",Datenquelle_Peg2.1!$O$4,IF(N171="Scandinavian Oval",Datenquelle_Peg2.1!$O$5,""))))</f>
        <v/>
      </c>
      <c r="CN171" s="312" t="str">
        <f>IF(P171="PZ 70",Datenquelle_Peg2.1!$Q$3,IF(P171="PZ 72",Datenquelle_Peg2.1!$Q$4,IF(P171="PZ 78",Datenquelle_Peg2.1!$Q$5,IF(P171="PZ 85",Datenquelle_Peg2.1!$Q$6,IF(P171="PZ 88",Datenquelle_Peg2.1!$Q$7,IF(P171="PZ 92",Datenquelle_Peg2.1!$Q$8,IF(P171="00",Datenquelle_Peg2.1!$Q$2,IF(P171="SO 105",Datenquelle_Peg2.1!$Q$9,""))))))))</f>
        <v/>
      </c>
      <c r="CO171" s="312" t="str">
        <f>IF(O171="Profilzyl. PZ",Datenquelle_Peg2.1!$S$3,IF(O171="Blind",Datenquelle_Peg2.1!$S$2,IF(O171="Scandinavian Oval",Datenquelle_Peg2.1!$S$4,"")))</f>
        <v/>
      </c>
      <c r="CP171" s="312" t="str">
        <f t="shared" si="57"/>
        <v/>
      </c>
      <c r="CQ171" s="312" t="str">
        <f>IF(AND(Q171="außen",R171="einrastend"),Datenquelle_Peg2.1!$W$3,IF(AND(Q171="außen",R171="verschraubt"),Datenquelle_Peg2.1!$W$2,""))</f>
        <v/>
      </c>
      <c r="CR171" s="312" t="str">
        <f t="shared" si="53"/>
        <v/>
      </c>
      <c r="CS171" s="312" t="str">
        <f t="shared" si="54"/>
        <v/>
      </c>
      <c r="CT171" s="312" t="str">
        <f t="shared" si="55"/>
        <v/>
      </c>
      <c r="CU171" s="312"/>
      <c r="CV171" s="312"/>
      <c r="CW171" s="312"/>
      <c r="CX171" s="312"/>
      <c r="CY171" s="312"/>
      <c r="CZ171" s="312"/>
      <c r="DA171" s="312"/>
      <c r="DB171" s="312"/>
      <c r="DC171" s="312"/>
      <c r="DD171" s="312"/>
      <c r="DE171" s="312"/>
      <c r="DF171" s="312"/>
      <c r="DG171" s="312"/>
      <c r="DH171" s="312"/>
      <c r="DI171" s="312"/>
      <c r="DJ171" s="312"/>
      <c r="DK171" s="312"/>
      <c r="DL171" s="312"/>
      <c r="DM171" s="312"/>
      <c r="DN171" s="312"/>
      <c r="DO171" s="312"/>
      <c r="DP171" s="312"/>
      <c r="DQ171" s="312"/>
      <c r="DR171" s="312"/>
      <c r="DS171" s="312"/>
      <c r="DT171" s="312"/>
      <c r="DU171" s="312"/>
      <c r="DV171" s="312"/>
      <c r="DW171" s="312"/>
      <c r="DX171" s="312"/>
      <c r="DY171" s="312"/>
      <c r="DZ171" s="312"/>
      <c r="EA171" s="312"/>
      <c r="EB171" s="312"/>
      <c r="EC171" s="312"/>
      <c r="ED171" s="312"/>
      <c r="EE171" s="312"/>
      <c r="EF171" s="312"/>
      <c r="EG171" s="312"/>
      <c r="EH171" s="312"/>
      <c r="EI171" s="312"/>
      <c r="EJ171" s="312"/>
      <c r="EK171" s="312"/>
      <c r="EL171" s="312"/>
      <c r="EM171" s="312"/>
      <c r="EN171" s="312"/>
      <c r="EO171" s="312"/>
      <c r="EP171" s="312"/>
      <c r="EQ171" s="312"/>
      <c r="ER171" s="312"/>
      <c r="ES171" s="312"/>
      <c r="ET171" s="312"/>
      <c r="EU171" s="312"/>
      <c r="EV171" s="312"/>
      <c r="EW171" s="312"/>
      <c r="EX171" s="312"/>
      <c r="EY171" s="312"/>
    </row>
    <row r="172" spans="1:155" s="48" customFormat="1" ht="15.75" x14ac:dyDescent="0.2">
      <c r="A172" s="159" t="str">
        <f t="shared" si="58"/>
        <v/>
      </c>
      <c r="B172" s="72"/>
      <c r="C172" s="72"/>
      <c r="D172" s="73"/>
      <c r="E172" s="339"/>
      <c r="F172" s="340"/>
      <c r="G172" s="347"/>
      <c r="H172" s="347"/>
      <c r="I172" s="344"/>
      <c r="J172" s="345"/>
      <c r="K172" s="346"/>
      <c r="L172" s="229"/>
      <c r="M172" s="228"/>
      <c r="N172" s="65"/>
      <c r="O172" s="65"/>
      <c r="P172" s="67"/>
      <c r="Q172" s="62"/>
      <c r="R172" s="68"/>
      <c r="S172" s="63"/>
      <c r="T172" s="63"/>
      <c r="U172" s="337"/>
      <c r="V172" s="63"/>
      <c r="W172" s="123"/>
      <c r="X172" s="69"/>
      <c r="Y172" s="81"/>
      <c r="Z172" s="152"/>
      <c r="AA172" s="146"/>
      <c r="AB172" s="153"/>
      <c r="AC172" s="154"/>
      <c r="AD172" s="152"/>
      <c r="AE172" s="152"/>
      <c r="AF172" s="155"/>
      <c r="AG172" s="156"/>
      <c r="AH172" s="155"/>
      <c r="AI172" s="317" t="str">
        <f t="shared" si="48"/>
        <v/>
      </c>
      <c r="AJ172" s="317" t="str">
        <f t="shared" si="49"/>
        <v/>
      </c>
      <c r="AK172" s="328" t="e">
        <f>IF(AR172=".OS",VLOOKUP($AT172,'Pull-Downs_Zyl'!M:N,2,FALSE),VLOOKUP($AT172,'Pull-Downs_Zyl'!K:L,2,FALSE))</f>
        <v>#N/A</v>
      </c>
      <c r="AL172" s="318" t="str">
        <f t="shared" si="56"/>
        <v/>
      </c>
      <c r="AM172" s="158" t="e">
        <f>VLOOKUP($AT172,'Pull-Downs_Zyl'!$K$5:$O$525,3,FALSE)</f>
        <v>#N/A</v>
      </c>
      <c r="AN172" s="151" t="str">
        <f t="shared" si="42"/>
        <v/>
      </c>
      <c r="AO172" s="151" t="str">
        <f t="shared" si="43"/>
        <v/>
      </c>
      <c r="AP172" s="151" t="str">
        <f t="shared" si="44"/>
        <v/>
      </c>
      <c r="AQ172" s="151" t="str">
        <f t="shared" si="45"/>
        <v/>
      </c>
      <c r="AR172" s="207" t="str">
        <f t="shared" si="50"/>
        <v/>
      </c>
      <c r="AS172" s="157" t="s">
        <v>95</v>
      </c>
      <c r="AT172" s="158" t="str">
        <f>IF(V172="Zubehör/Ersatzteile",VLOOKUP(W172,'Pull-Downs_Zyl'!$K$518:$O$525,3,FALSE),CONCATENATE(AN172,AO172,AP172,AQ172,AR172))</f>
        <v/>
      </c>
      <c r="AW172" s="70" t="str">
        <f t="shared" si="46"/>
        <v/>
      </c>
      <c r="BD172" s="70" t="str">
        <f t="shared" si="47"/>
        <v/>
      </c>
      <c r="BK172" s="70" t="e">
        <f>IF(AND(#REF!="ja",M172=9,E172="PegaSys Office eVAYO"),CONCATENATE(L172,#REF!,M172,F172),IF(AND(#REF!="ja",M172=9,E172="PegaSys Office"),CONCATENATE(L172,#REF!,M172,F172),""))</f>
        <v>#REF!</v>
      </c>
      <c r="CB172" s="312"/>
      <c r="CC172" s="312"/>
      <c r="CD172" s="312"/>
      <c r="CE172" s="312" t="str">
        <f>IF(E172="PegaSys 2.1",Datenquelle_Peg2.1!$A$2,"")</f>
        <v/>
      </c>
      <c r="CF172" s="312" t="str">
        <f t="shared" si="51"/>
        <v/>
      </c>
      <c r="CG172" s="312" t="str">
        <f t="shared" si="52"/>
        <v/>
      </c>
      <c r="CH172" s="312" t="str">
        <f>IF(OR(S172="Rosetten",S172="Ovalrosetten"),Datenquelle_Peg2.1!$E$2,IF(OR(S172="Langschild",S172="Langschild schmal"),Datenquelle_Peg2.1!$E$3,IF(S172="Kurzschild",Datenquelle_Peg2.1!$E$4,IF(S172="Scandinavian Oval",Datenquelle_Peg2.1!$E$6,""))))</f>
        <v/>
      </c>
      <c r="CI172" s="312" t="str">
        <f>IF(T172=182,Datenquelle_Peg2.1!$G$2,IF(T172=192,Datenquelle_Peg2.1!$G$3,IF(T172=282,Datenquelle_Peg2.1!$G$4,IF(T172=292,Datenquelle_Peg2.1!$G$5,IF(T172=1182,Datenquelle_Peg2.1!$G$6,"")))))</f>
        <v/>
      </c>
      <c r="CJ172" s="312" t="str">
        <f>IF(G172="links",Datenquelle_Peg2.1!$I$2,IF(G172="rechts",Datenquelle_Peg2.1!$I$3,""))</f>
        <v/>
      </c>
      <c r="CK172" s="312" t="str">
        <f>IF(M172=7,Datenquelle_Peg2.1!$K$2,IF(M172=8,Datenquelle_Peg2.1!$K$3,IF(M172=8.5,Datenquelle_Peg2.1!$K$4,IF(M172=9,Datenquelle_Peg2.1!$K$5,IF(M172="F9 (FS)",Datenquelle_Peg2.1!$K$6,IF(M172=10,Datenquelle_Peg2.1!$K$7,""))))))</f>
        <v/>
      </c>
      <c r="CL172" s="312" t="str">
        <f>IF(L172="37-46 mm",Datenquelle_Peg2.1!$M$2,IF(L172="47-56 mm",Datenquelle_Peg2.1!$M$3,IF(L172="57-66 mm",Datenquelle_Peg2.1!$M$4,IF(L172="67-76 mm",Datenquelle_Peg2.1!$M$5,IF(L172="77-86 mm",Datenquelle_Peg2.1!$M$6,IF(L172="87-96 mm",Datenquelle_Peg2.1!$M$7,IF(L172="97-106 mm",Datenquelle_Peg2.1!$M$8,IF(L172="107-116 mm",Datenquelle_Peg2.1!$M$9,IF(L172="117-126 mm",Datenquelle_Peg2.1!$M$10,IF(L172="127-136 mm",Datenquelle_Peg2.1!$M$11,IF(L172="137-146 mm",Datenquelle_Peg2.1!$M$12,IF(L172="147-156 mm",Datenquelle_Peg2.1!$M$13,IF(L172="156-160 mm",Datenquelle_Peg2.1!$M$14,"")))))))))))))</f>
        <v/>
      </c>
      <c r="CM172" s="312" t="str">
        <f>IF(N172="Profilzyl. PZ",Datenquelle_Peg2.1!$O$3,IF(N172="Blind",Datenquelle_Peg2.1!$O$2,IF(N172="Zylinderabdeckung",Datenquelle_Peg2.1!$O$4,IF(N172="Scandinavian Oval",Datenquelle_Peg2.1!$O$5,""))))</f>
        <v/>
      </c>
      <c r="CN172" s="312" t="str">
        <f>IF(P172="PZ 70",Datenquelle_Peg2.1!$Q$3,IF(P172="PZ 72",Datenquelle_Peg2.1!$Q$4,IF(P172="PZ 78",Datenquelle_Peg2.1!$Q$5,IF(P172="PZ 85",Datenquelle_Peg2.1!$Q$6,IF(P172="PZ 88",Datenquelle_Peg2.1!$Q$7,IF(P172="PZ 92",Datenquelle_Peg2.1!$Q$8,IF(P172="00",Datenquelle_Peg2.1!$Q$2,IF(P172="SO 105",Datenquelle_Peg2.1!$Q$9,""))))))))</f>
        <v/>
      </c>
      <c r="CO172" s="312" t="str">
        <f>IF(O172="Profilzyl. PZ",Datenquelle_Peg2.1!$S$3,IF(O172="Blind",Datenquelle_Peg2.1!$S$2,IF(O172="Scandinavian Oval",Datenquelle_Peg2.1!$S$4,"")))</f>
        <v/>
      </c>
      <c r="CP172" s="312" t="str">
        <f t="shared" si="57"/>
        <v/>
      </c>
      <c r="CQ172" s="312" t="str">
        <f>IF(AND(Q172="außen",R172="einrastend"),Datenquelle_Peg2.1!$W$3,IF(AND(Q172="außen",R172="verschraubt"),Datenquelle_Peg2.1!$W$2,""))</f>
        <v/>
      </c>
      <c r="CR172" s="312" t="str">
        <f t="shared" si="53"/>
        <v/>
      </c>
      <c r="CS172" s="312" t="str">
        <f t="shared" si="54"/>
        <v/>
      </c>
      <c r="CT172" s="312" t="str">
        <f t="shared" si="55"/>
        <v/>
      </c>
      <c r="CU172" s="312"/>
      <c r="CV172" s="312"/>
      <c r="CW172" s="312"/>
      <c r="CX172" s="312"/>
      <c r="CY172" s="312"/>
      <c r="CZ172" s="312"/>
      <c r="DA172" s="312"/>
      <c r="DB172" s="312"/>
      <c r="DC172" s="312"/>
      <c r="DD172" s="312"/>
      <c r="DE172" s="312"/>
      <c r="DF172" s="312"/>
      <c r="DG172" s="312"/>
      <c r="DH172" s="312"/>
      <c r="DI172" s="312"/>
      <c r="DJ172" s="312"/>
      <c r="DK172" s="312"/>
      <c r="DL172" s="312"/>
      <c r="DM172" s="312"/>
      <c r="DN172" s="312"/>
      <c r="DO172" s="312"/>
      <c r="DP172" s="312"/>
      <c r="DQ172" s="312"/>
      <c r="DR172" s="312"/>
      <c r="DS172" s="312"/>
      <c r="DT172" s="312"/>
      <c r="DU172" s="312"/>
      <c r="DV172" s="312"/>
      <c r="DW172" s="312"/>
      <c r="DX172" s="312"/>
      <c r="DY172" s="312"/>
      <c r="DZ172" s="312"/>
      <c r="EA172" s="312"/>
      <c r="EB172" s="312"/>
      <c r="EC172" s="312"/>
      <c r="ED172" s="312"/>
      <c r="EE172" s="312"/>
      <c r="EF172" s="312"/>
      <c r="EG172" s="312"/>
      <c r="EH172" s="312"/>
      <c r="EI172" s="312"/>
      <c r="EJ172" s="312"/>
      <c r="EK172" s="312"/>
      <c r="EL172" s="312"/>
      <c r="EM172" s="312"/>
      <c r="EN172" s="312"/>
      <c r="EO172" s="312"/>
      <c r="EP172" s="312"/>
      <c r="EQ172" s="312"/>
      <c r="ER172" s="312"/>
      <c r="ES172" s="312"/>
      <c r="ET172" s="312"/>
      <c r="EU172" s="312"/>
      <c r="EV172" s="312"/>
      <c r="EW172" s="312"/>
      <c r="EX172" s="312"/>
      <c r="EY172" s="312"/>
    </row>
    <row r="173" spans="1:155" s="48" customFormat="1" ht="15.75" x14ac:dyDescent="0.2">
      <c r="A173" s="159" t="str">
        <f t="shared" si="58"/>
        <v/>
      </c>
      <c r="B173" s="72"/>
      <c r="C173" s="72"/>
      <c r="D173" s="73"/>
      <c r="E173" s="339"/>
      <c r="F173" s="340"/>
      <c r="G173" s="347"/>
      <c r="H173" s="347"/>
      <c r="I173" s="344"/>
      <c r="J173" s="345"/>
      <c r="K173" s="346"/>
      <c r="L173" s="229"/>
      <c r="M173" s="228"/>
      <c r="N173" s="65"/>
      <c r="O173" s="65"/>
      <c r="P173" s="67"/>
      <c r="Q173" s="62"/>
      <c r="R173" s="68"/>
      <c r="S173" s="63"/>
      <c r="T173" s="63"/>
      <c r="U173" s="337"/>
      <c r="V173" s="63"/>
      <c r="W173" s="123"/>
      <c r="X173" s="69"/>
      <c r="Y173" s="81"/>
      <c r="Z173" s="152"/>
      <c r="AA173" s="146"/>
      <c r="AB173" s="153"/>
      <c r="AC173" s="154"/>
      <c r="AD173" s="152"/>
      <c r="AE173" s="152"/>
      <c r="AF173" s="155"/>
      <c r="AG173" s="156"/>
      <c r="AH173" s="155"/>
      <c r="AI173" s="317" t="str">
        <f t="shared" si="48"/>
        <v/>
      </c>
      <c r="AJ173" s="317" t="str">
        <f t="shared" si="49"/>
        <v/>
      </c>
      <c r="AK173" s="328" t="e">
        <f>IF(AR173=".OS",VLOOKUP($AT173,'Pull-Downs_Zyl'!M:N,2,FALSE),VLOOKUP($AT173,'Pull-Downs_Zyl'!K:L,2,FALSE))</f>
        <v>#N/A</v>
      </c>
      <c r="AL173" s="318" t="str">
        <f t="shared" si="56"/>
        <v/>
      </c>
      <c r="AM173" s="158" t="e">
        <f>VLOOKUP($AT173,'Pull-Downs_Zyl'!$K$5:$O$525,3,FALSE)</f>
        <v>#N/A</v>
      </c>
      <c r="AN173" s="151" t="str">
        <f t="shared" si="42"/>
        <v/>
      </c>
      <c r="AO173" s="151" t="str">
        <f t="shared" si="43"/>
        <v/>
      </c>
      <c r="AP173" s="151" t="str">
        <f t="shared" si="44"/>
        <v/>
      </c>
      <c r="AQ173" s="151" t="str">
        <f t="shared" si="45"/>
        <v/>
      </c>
      <c r="AR173" s="207" t="str">
        <f t="shared" si="50"/>
        <v/>
      </c>
      <c r="AS173" s="157" t="s">
        <v>95</v>
      </c>
      <c r="AT173" s="158" t="str">
        <f>IF(V173="Zubehör/Ersatzteile",VLOOKUP(W173,'Pull-Downs_Zyl'!$K$518:$O$525,3,FALSE),CONCATENATE(AN173,AO173,AP173,AQ173,AR173))</f>
        <v/>
      </c>
      <c r="AW173" s="70" t="str">
        <f t="shared" si="46"/>
        <v/>
      </c>
      <c r="BD173" s="70" t="str">
        <f t="shared" si="47"/>
        <v/>
      </c>
      <c r="BK173" s="70" t="e">
        <f>IF(AND(#REF!="ja",M173=9,E173="PegaSys Office eVAYO"),CONCATENATE(L173,#REF!,M173,F173),IF(AND(#REF!="ja",M173=9,E173="PegaSys Office"),CONCATENATE(L173,#REF!,M173,F173),""))</f>
        <v>#REF!</v>
      </c>
      <c r="CB173" s="312"/>
      <c r="CC173" s="312"/>
      <c r="CD173" s="312"/>
      <c r="CE173" s="312" t="str">
        <f>IF(E173="PegaSys 2.1",Datenquelle_Peg2.1!$A$2,"")</f>
        <v/>
      </c>
      <c r="CF173" s="312" t="str">
        <f t="shared" si="51"/>
        <v/>
      </c>
      <c r="CG173" s="312" t="str">
        <f t="shared" si="52"/>
        <v/>
      </c>
      <c r="CH173" s="312" t="str">
        <f>IF(OR(S173="Rosetten",S173="Ovalrosetten"),Datenquelle_Peg2.1!$E$2,IF(OR(S173="Langschild",S173="Langschild schmal"),Datenquelle_Peg2.1!$E$3,IF(S173="Kurzschild",Datenquelle_Peg2.1!$E$4,IF(S173="Scandinavian Oval",Datenquelle_Peg2.1!$E$6,""))))</f>
        <v/>
      </c>
      <c r="CI173" s="312" t="str">
        <f>IF(T173=182,Datenquelle_Peg2.1!$G$2,IF(T173=192,Datenquelle_Peg2.1!$G$3,IF(T173=282,Datenquelle_Peg2.1!$G$4,IF(T173=292,Datenquelle_Peg2.1!$G$5,IF(T173=1182,Datenquelle_Peg2.1!$G$6,"")))))</f>
        <v/>
      </c>
      <c r="CJ173" s="312" t="str">
        <f>IF(G173="links",Datenquelle_Peg2.1!$I$2,IF(G173="rechts",Datenquelle_Peg2.1!$I$3,""))</f>
        <v/>
      </c>
      <c r="CK173" s="312" t="str">
        <f>IF(M173=7,Datenquelle_Peg2.1!$K$2,IF(M173=8,Datenquelle_Peg2.1!$K$3,IF(M173=8.5,Datenquelle_Peg2.1!$K$4,IF(M173=9,Datenquelle_Peg2.1!$K$5,IF(M173="F9 (FS)",Datenquelle_Peg2.1!$K$6,IF(M173=10,Datenquelle_Peg2.1!$K$7,""))))))</f>
        <v/>
      </c>
      <c r="CL173" s="312" t="str">
        <f>IF(L173="37-46 mm",Datenquelle_Peg2.1!$M$2,IF(L173="47-56 mm",Datenquelle_Peg2.1!$M$3,IF(L173="57-66 mm",Datenquelle_Peg2.1!$M$4,IF(L173="67-76 mm",Datenquelle_Peg2.1!$M$5,IF(L173="77-86 mm",Datenquelle_Peg2.1!$M$6,IF(L173="87-96 mm",Datenquelle_Peg2.1!$M$7,IF(L173="97-106 mm",Datenquelle_Peg2.1!$M$8,IF(L173="107-116 mm",Datenquelle_Peg2.1!$M$9,IF(L173="117-126 mm",Datenquelle_Peg2.1!$M$10,IF(L173="127-136 mm",Datenquelle_Peg2.1!$M$11,IF(L173="137-146 mm",Datenquelle_Peg2.1!$M$12,IF(L173="147-156 mm",Datenquelle_Peg2.1!$M$13,IF(L173="156-160 mm",Datenquelle_Peg2.1!$M$14,"")))))))))))))</f>
        <v/>
      </c>
      <c r="CM173" s="312" t="str">
        <f>IF(N173="Profilzyl. PZ",Datenquelle_Peg2.1!$O$3,IF(N173="Blind",Datenquelle_Peg2.1!$O$2,IF(N173="Zylinderabdeckung",Datenquelle_Peg2.1!$O$4,IF(N173="Scandinavian Oval",Datenquelle_Peg2.1!$O$5,""))))</f>
        <v/>
      </c>
      <c r="CN173" s="312" t="str">
        <f>IF(P173="PZ 70",Datenquelle_Peg2.1!$Q$3,IF(P173="PZ 72",Datenquelle_Peg2.1!$Q$4,IF(P173="PZ 78",Datenquelle_Peg2.1!$Q$5,IF(P173="PZ 85",Datenquelle_Peg2.1!$Q$6,IF(P173="PZ 88",Datenquelle_Peg2.1!$Q$7,IF(P173="PZ 92",Datenquelle_Peg2.1!$Q$8,IF(P173="00",Datenquelle_Peg2.1!$Q$2,IF(P173="SO 105",Datenquelle_Peg2.1!$Q$9,""))))))))</f>
        <v/>
      </c>
      <c r="CO173" s="312" t="str">
        <f>IF(O173="Profilzyl. PZ",Datenquelle_Peg2.1!$S$3,IF(O173="Blind",Datenquelle_Peg2.1!$S$2,IF(O173="Scandinavian Oval",Datenquelle_Peg2.1!$S$4,"")))</f>
        <v/>
      </c>
      <c r="CP173" s="312" t="str">
        <f t="shared" si="57"/>
        <v/>
      </c>
      <c r="CQ173" s="312" t="str">
        <f>IF(AND(Q173="außen",R173="einrastend"),Datenquelle_Peg2.1!$W$3,IF(AND(Q173="außen",R173="verschraubt"),Datenquelle_Peg2.1!$W$2,""))</f>
        <v/>
      </c>
      <c r="CR173" s="312" t="str">
        <f t="shared" si="53"/>
        <v/>
      </c>
      <c r="CS173" s="312" t="str">
        <f t="shared" si="54"/>
        <v/>
      </c>
      <c r="CT173" s="312" t="str">
        <f t="shared" si="55"/>
        <v/>
      </c>
      <c r="CU173" s="312"/>
      <c r="CV173" s="312"/>
      <c r="CW173" s="312"/>
      <c r="CX173" s="312"/>
      <c r="CY173" s="312"/>
      <c r="CZ173" s="312"/>
      <c r="DA173" s="312"/>
      <c r="DB173" s="312"/>
      <c r="DC173" s="312"/>
      <c r="DD173" s="312"/>
      <c r="DE173" s="312"/>
      <c r="DF173" s="312"/>
      <c r="DG173" s="312"/>
      <c r="DH173" s="312"/>
      <c r="DI173" s="312"/>
      <c r="DJ173" s="312"/>
      <c r="DK173" s="312"/>
      <c r="DL173" s="312"/>
      <c r="DM173" s="312"/>
      <c r="DN173" s="312"/>
      <c r="DO173" s="312"/>
      <c r="DP173" s="312"/>
      <c r="DQ173" s="312"/>
      <c r="DR173" s="312"/>
      <c r="DS173" s="312"/>
      <c r="DT173" s="312"/>
      <c r="DU173" s="312"/>
      <c r="DV173" s="312"/>
      <c r="DW173" s="312"/>
      <c r="DX173" s="312"/>
      <c r="DY173" s="312"/>
      <c r="DZ173" s="312"/>
      <c r="EA173" s="312"/>
      <c r="EB173" s="312"/>
      <c r="EC173" s="312"/>
      <c r="ED173" s="312"/>
      <c r="EE173" s="312"/>
      <c r="EF173" s="312"/>
      <c r="EG173" s="312"/>
      <c r="EH173" s="312"/>
      <c r="EI173" s="312"/>
      <c r="EJ173" s="312"/>
      <c r="EK173" s="312"/>
      <c r="EL173" s="312"/>
      <c r="EM173" s="312"/>
      <c r="EN173" s="312"/>
      <c r="EO173" s="312"/>
      <c r="EP173" s="312"/>
      <c r="EQ173" s="312"/>
      <c r="ER173" s="312"/>
      <c r="ES173" s="312"/>
      <c r="ET173" s="312"/>
      <c r="EU173" s="312"/>
      <c r="EV173" s="312"/>
      <c r="EW173" s="312"/>
      <c r="EX173" s="312"/>
      <c r="EY173" s="312"/>
    </row>
    <row r="174" spans="1:155" s="48" customFormat="1" ht="15.75" x14ac:dyDescent="0.2">
      <c r="A174" s="159" t="str">
        <f t="shared" si="58"/>
        <v/>
      </c>
      <c r="B174" s="72"/>
      <c r="C174" s="72"/>
      <c r="D174" s="73"/>
      <c r="E174" s="339"/>
      <c r="F174" s="340"/>
      <c r="G174" s="347"/>
      <c r="H174" s="347"/>
      <c r="I174" s="344"/>
      <c r="J174" s="345"/>
      <c r="K174" s="346"/>
      <c r="L174" s="229"/>
      <c r="M174" s="228"/>
      <c r="N174" s="65"/>
      <c r="O174" s="65"/>
      <c r="P174" s="67"/>
      <c r="Q174" s="62"/>
      <c r="R174" s="68"/>
      <c r="S174" s="63"/>
      <c r="T174" s="63"/>
      <c r="U174" s="337"/>
      <c r="V174" s="63"/>
      <c r="W174" s="123"/>
      <c r="X174" s="69"/>
      <c r="Y174" s="81"/>
      <c r="Z174" s="152"/>
      <c r="AA174" s="146"/>
      <c r="AB174" s="153"/>
      <c r="AC174" s="154"/>
      <c r="AD174" s="152"/>
      <c r="AE174" s="152"/>
      <c r="AF174" s="155"/>
      <c r="AG174" s="156"/>
      <c r="AH174" s="155"/>
      <c r="AI174" s="317" t="str">
        <f t="shared" si="48"/>
        <v/>
      </c>
      <c r="AJ174" s="317" t="str">
        <f t="shared" si="49"/>
        <v/>
      </c>
      <c r="AK174" s="328" t="e">
        <f>IF(AR174=".OS",VLOOKUP($AT174,'Pull-Downs_Zyl'!M:N,2,FALSE),VLOOKUP($AT174,'Pull-Downs_Zyl'!K:L,2,FALSE))</f>
        <v>#N/A</v>
      </c>
      <c r="AL174" s="318" t="str">
        <f t="shared" si="56"/>
        <v/>
      </c>
      <c r="AM174" s="158" t="e">
        <f>VLOOKUP($AT174,'Pull-Downs_Zyl'!$K$5:$O$525,3,FALSE)</f>
        <v>#N/A</v>
      </c>
      <c r="AN174" s="151" t="str">
        <f t="shared" si="42"/>
        <v/>
      </c>
      <c r="AO174" s="151" t="str">
        <f t="shared" si="43"/>
        <v/>
      </c>
      <c r="AP174" s="151" t="str">
        <f t="shared" si="44"/>
        <v/>
      </c>
      <c r="AQ174" s="151" t="str">
        <f t="shared" si="45"/>
        <v/>
      </c>
      <c r="AR174" s="207" t="str">
        <f t="shared" si="50"/>
        <v/>
      </c>
      <c r="AS174" s="157" t="s">
        <v>95</v>
      </c>
      <c r="AT174" s="158" t="str">
        <f>IF(V174="Zubehör/Ersatzteile",VLOOKUP(W174,'Pull-Downs_Zyl'!$K$518:$O$525,3,FALSE),CONCATENATE(AN174,AO174,AP174,AQ174,AR174))</f>
        <v/>
      </c>
      <c r="AW174" s="70" t="str">
        <f t="shared" si="46"/>
        <v/>
      </c>
      <c r="BD174" s="70" t="str">
        <f t="shared" si="47"/>
        <v/>
      </c>
      <c r="BK174" s="70" t="e">
        <f>IF(AND(#REF!="ja",M174=9,E174="PegaSys Office eVAYO"),CONCATENATE(L174,#REF!,M174,F174),IF(AND(#REF!="ja",M174=9,E174="PegaSys Office"),CONCATENATE(L174,#REF!,M174,F174),""))</f>
        <v>#REF!</v>
      </c>
      <c r="CB174" s="312"/>
      <c r="CC174" s="312"/>
      <c r="CD174" s="312"/>
      <c r="CE174" s="312" t="str">
        <f>IF(E174="PegaSys 2.1",Datenquelle_Peg2.1!$A$2,"")</f>
        <v/>
      </c>
      <c r="CF174" s="312" t="str">
        <f t="shared" si="51"/>
        <v/>
      </c>
      <c r="CG174" s="312" t="str">
        <f t="shared" si="52"/>
        <v/>
      </c>
      <c r="CH174" s="312" t="str">
        <f>IF(OR(S174="Rosetten",S174="Ovalrosetten"),Datenquelle_Peg2.1!$E$2,IF(OR(S174="Langschild",S174="Langschild schmal"),Datenquelle_Peg2.1!$E$3,IF(S174="Kurzschild",Datenquelle_Peg2.1!$E$4,IF(S174="Scandinavian Oval",Datenquelle_Peg2.1!$E$6,""))))</f>
        <v/>
      </c>
      <c r="CI174" s="312" t="str">
        <f>IF(T174=182,Datenquelle_Peg2.1!$G$2,IF(T174=192,Datenquelle_Peg2.1!$G$3,IF(T174=282,Datenquelle_Peg2.1!$G$4,IF(T174=292,Datenquelle_Peg2.1!$G$5,IF(T174=1182,Datenquelle_Peg2.1!$G$6,"")))))</f>
        <v/>
      </c>
      <c r="CJ174" s="312" t="str">
        <f>IF(G174="links",Datenquelle_Peg2.1!$I$2,IF(G174="rechts",Datenquelle_Peg2.1!$I$3,""))</f>
        <v/>
      </c>
      <c r="CK174" s="312" t="str">
        <f>IF(M174=7,Datenquelle_Peg2.1!$K$2,IF(M174=8,Datenquelle_Peg2.1!$K$3,IF(M174=8.5,Datenquelle_Peg2.1!$K$4,IF(M174=9,Datenquelle_Peg2.1!$K$5,IF(M174="F9 (FS)",Datenquelle_Peg2.1!$K$6,IF(M174=10,Datenquelle_Peg2.1!$K$7,""))))))</f>
        <v/>
      </c>
      <c r="CL174" s="312" t="str">
        <f>IF(L174="37-46 mm",Datenquelle_Peg2.1!$M$2,IF(L174="47-56 mm",Datenquelle_Peg2.1!$M$3,IF(L174="57-66 mm",Datenquelle_Peg2.1!$M$4,IF(L174="67-76 mm",Datenquelle_Peg2.1!$M$5,IF(L174="77-86 mm",Datenquelle_Peg2.1!$M$6,IF(L174="87-96 mm",Datenquelle_Peg2.1!$M$7,IF(L174="97-106 mm",Datenquelle_Peg2.1!$M$8,IF(L174="107-116 mm",Datenquelle_Peg2.1!$M$9,IF(L174="117-126 mm",Datenquelle_Peg2.1!$M$10,IF(L174="127-136 mm",Datenquelle_Peg2.1!$M$11,IF(L174="137-146 mm",Datenquelle_Peg2.1!$M$12,IF(L174="147-156 mm",Datenquelle_Peg2.1!$M$13,IF(L174="156-160 mm",Datenquelle_Peg2.1!$M$14,"")))))))))))))</f>
        <v/>
      </c>
      <c r="CM174" s="312" t="str">
        <f>IF(N174="Profilzyl. PZ",Datenquelle_Peg2.1!$O$3,IF(N174="Blind",Datenquelle_Peg2.1!$O$2,IF(N174="Zylinderabdeckung",Datenquelle_Peg2.1!$O$4,IF(N174="Scandinavian Oval",Datenquelle_Peg2.1!$O$5,""))))</f>
        <v/>
      </c>
      <c r="CN174" s="312" t="str">
        <f>IF(P174="PZ 70",Datenquelle_Peg2.1!$Q$3,IF(P174="PZ 72",Datenquelle_Peg2.1!$Q$4,IF(P174="PZ 78",Datenquelle_Peg2.1!$Q$5,IF(P174="PZ 85",Datenquelle_Peg2.1!$Q$6,IF(P174="PZ 88",Datenquelle_Peg2.1!$Q$7,IF(P174="PZ 92",Datenquelle_Peg2.1!$Q$8,IF(P174="00",Datenquelle_Peg2.1!$Q$2,IF(P174="SO 105",Datenquelle_Peg2.1!$Q$9,""))))))))</f>
        <v/>
      </c>
      <c r="CO174" s="312" t="str">
        <f>IF(O174="Profilzyl. PZ",Datenquelle_Peg2.1!$S$3,IF(O174="Blind",Datenquelle_Peg2.1!$S$2,IF(O174="Scandinavian Oval",Datenquelle_Peg2.1!$S$4,"")))</f>
        <v/>
      </c>
      <c r="CP174" s="312" t="str">
        <f t="shared" si="57"/>
        <v/>
      </c>
      <c r="CQ174" s="312" t="str">
        <f>IF(AND(Q174="außen",R174="einrastend"),Datenquelle_Peg2.1!$W$3,IF(AND(Q174="außen",R174="verschraubt"),Datenquelle_Peg2.1!$W$2,""))</f>
        <v/>
      </c>
      <c r="CR174" s="312" t="str">
        <f t="shared" si="53"/>
        <v/>
      </c>
      <c r="CS174" s="312" t="str">
        <f t="shared" si="54"/>
        <v/>
      </c>
      <c r="CT174" s="312" t="str">
        <f t="shared" si="55"/>
        <v/>
      </c>
      <c r="CU174" s="312"/>
      <c r="CV174" s="312"/>
      <c r="CW174" s="312"/>
      <c r="CX174" s="312"/>
      <c r="CY174" s="312"/>
      <c r="CZ174" s="312"/>
      <c r="DA174" s="312"/>
      <c r="DB174" s="312"/>
      <c r="DC174" s="312"/>
      <c r="DD174" s="312"/>
      <c r="DE174" s="312"/>
      <c r="DF174" s="312"/>
      <c r="DG174" s="312"/>
      <c r="DH174" s="312"/>
      <c r="DI174" s="312"/>
      <c r="DJ174" s="312"/>
      <c r="DK174" s="312"/>
      <c r="DL174" s="312"/>
      <c r="DM174" s="312"/>
      <c r="DN174" s="312"/>
      <c r="DO174" s="312"/>
      <c r="DP174" s="312"/>
      <c r="DQ174" s="312"/>
      <c r="DR174" s="312"/>
      <c r="DS174" s="312"/>
      <c r="DT174" s="312"/>
      <c r="DU174" s="312"/>
      <c r="DV174" s="312"/>
      <c r="DW174" s="312"/>
      <c r="DX174" s="312"/>
      <c r="DY174" s="312"/>
      <c r="DZ174" s="312"/>
      <c r="EA174" s="312"/>
      <c r="EB174" s="312"/>
      <c r="EC174" s="312"/>
      <c r="ED174" s="312"/>
      <c r="EE174" s="312"/>
      <c r="EF174" s="312"/>
      <c r="EG174" s="312"/>
      <c r="EH174" s="312"/>
      <c r="EI174" s="312"/>
      <c r="EJ174" s="312"/>
      <c r="EK174" s="312"/>
      <c r="EL174" s="312"/>
      <c r="EM174" s="312"/>
      <c r="EN174" s="312"/>
      <c r="EO174" s="312"/>
      <c r="EP174" s="312"/>
      <c r="EQ174" s="312"/>
      <c r="ER174" s="312"/>
      <c r="ES174" s="312"/>
      <c r="ET174" s="312"/>
      <c r="EU174" s="312"/>
      <c r="EV174" s="312"/>
      <c r="EW174" s="312"/>
      <c r="EX174" s="312"/>
      <c r="EY174" s="312"/>
    </row>
    <row r="175" spans="1:155" s="48" customFormat="1" ht="15.75" x14ac:dyDescent="0.2">
      <c r="A175" s="159" t="str">
        <f t="shared" si="58"/>
        <v/>
      </c>
      <c r="B175" s="72"/>
      <c r="C175" s="72"/>
      <c r="D175" s="73"/>
      <c r="E175" s="339"/>
      <c r="F175" s="340"/>
      <c r="G175" s="347"/>
      <c r="H175" s="347"/>
      <c r="I175" s="344"/>
      <c r="J175" s="345"/>
      <c r="K175" s="346"/>
      <c r="L175" s="229"/>
      <c r="M175" s="228"/>
      <c r="N175" s="65"/>
      <c r="O175" s="65"/>
      <c r="P175" s="67"/>
      <c r="Q175" s="62"/>
      <c r="R175" s="68"/>
      <c r="S175" s="63"/>
      <c r="T175" s="63"/>
      <c r="U175" s="337"/>
      <c r="V175" s="63"/>
      <c r="W175" s="123"/>
      <c r="X175" s="69"/>
      <c r="Y175" s="81"/>
      <c r="Z175" s="152"/>
      <c r="AA175" s="146"/>
      <c r="AB175" s="153"/>
      <c r="AC175" s="154"/>
      <c r="AD175" s="152"/>
      <c r="AE175" s="152"/>
      <c r="AF175" s="155"/>
      <c r="AG175" s="156"/>
      <c r="AH175" s="155"/>
      <c r="AI175" s="317" t="str">
        <f t="shared" si="48"/>
        <v/>
      </c>
      <c r="AJ175" s="317" t="str">
        <f t="shared" si="49"/>
        <v/>
      </c>
      <c r="AK175" s="328" t="e">
        <f>IF(AR175=".OS",VLOOKUP($AT175,'Pull-Downs_Zyl'!M:N,2,FALSE),VLOOKUP($AT175,'Pull-Downs_Zyl'!K:L,2,FALSE))</f>
        <v>#N/A</v>
      </c>
      <c r="AL175" s="318" t="str">
        <f t="shared" si="56"/>
        <v/>
      </c>
      <c r="AM175" s="158" t="e">
        <f>VLOOKUP($AT175,'Pull-Downs_Zyl'!$K$5:$O$525,3,FALSE)</f>
        <v>#N/A</v>
      </c>
      <c r="AN175" s="151" t="str">
        <f t="shared" si="42"/>
        <v/>
      </c>
      <c r="AO175" s="151" t="str">
        <f t="shared" si="43"/>
        <v/>
      </c>
      <c r="AP175" s="151" t="str">
        <f t="shared" si="44"/>
        <v/>
      </c>
      <c r="AQ175" s="151" t="str">
        <f t="shared" si="45"/>
        <v/>
      </c>
      <c r="AR175" s="207" t="str">
        <f t="shared" si="50"/>
        <v/>
      </c>
      <c r="AS175" s="157" t="s">
        <v>95</v>
      </c>
      <c r="AT175" s="158" t="str">
        <f>IF(V175="Zubehör/Ersatzteile",VLOOKUP(W175,'Pull-Downs_Zyl'!$K$518:$O$525,3,FALSE),CONCATENATE(AN175,AO175,AP175,AQ175,AR175))</f>
        <v/>
      </c>
      <c r="AW175" s="70" t="str">
        <f t="shared" si="46"/>
        <v/>
      </c>
      <c r="BD175" s="70" t="str">
        <f t="shared" si="47"/>
        <v/>
      </c>
      <c r="BK175" s="70" t="e">
        <f>IF(AND(#REF!="ja",M175=9,E175="PegaSys Office eVAYO"),CONCATENATE(L175,#REF!,M175,F175),IF(AND(#REF!="ja",M175=9,E175="PegaSys Office"),CONCATENATE(L175,#REF!,M175,F175),""))</f>
        <v>#REF!</v>
      </c>
      <c r="CB175" s="312"/>
      <c r="CC175" s="312"/>
      <c r="CD175" s="312"/>
      <c r="CE175" s="312" t="str">
        <f>IF(E175="PegaSys 2.1",Datenquelle_Peg2.1!$A$2,"")</f>
        <v/>
      </c>
      <c r="CF175" s="312" t="str">
        <f t="shared" si="51"/>
        <v/>
      </c>
      <c r="CG175" s="312" t="str">
        <f t="shared" si="52"/>
        <v/>
      </c>
      <c r="CH175" s="312" t="str">
        <f>IF(OR(S175="Rosetten",S175="Ovalrosetten"),Datenquelle_Peg2.1!$E$2,IF(OR(S175="Langschild",S175="Langschild schmal"),Datenquelle_Peg2.1!$E$3,IF(S175="Kurzschild",Datenquelle_Peg2.1!$E$4,IF(S175="Scandinavian Oval",Datenquelle_Peg2.1!$E$6,""))))</f>
        <v/>
      </c>
      <c r="CI175" s="312" t="str">
        <f>IF(T175=182,Datenquelle_Peg2.1!$G$2,IF(T175=192,Datenquelle_Peg2.1!$G$3,IF(T175=282,Datenquelle_Peg2.1!$G$4,IF(T175=292,Datenquelle_Peg2.1!$G$5,IF(T175=1182,Datenquelle_Peg2.1!$G$6,"")))))</f>
        <v/>
      </c>
      <c r="CJ175" s="312" t="str">
        <f>IF(G175="links",Datenquelle_Peg2.1!$I$2,IF(G175="rechts",Datenquelle_Peg2.1!$I$3,""))</f>
        <v/>
      </c>
      <c r="CK175" s="312" t="str">
        <f>IF(M175=7,Datenquelle_Peg2.1!$K$2,IF(M175=8,Datenquelle_Peg2.1!$K$3,IF(M175=8.5,Datenquelle_Peg2.1!$K$4,IF(M175=9,Datenquelle_Peg2.1!$K$5,IF(M175="F9 (FS)",Datenquelle_Peg2.1!$K$6,IF(M175=10,Datenquelle_Peg2.1!$K$7,""))))))</f>
        <v/>
      </c>
      <c r="CL175" s="312" t="str">
        <f>IF(L175="37-46 mm",Datenquelle_Peg2.1!$M$2,IF(L175="47-56 mm",Datenquelle_Peg2.1!$M$3,IF(L175="57-66 mm",Datenquelle_Peg2.1!$M$4,IF(L175="67-76 mm",Datenquelle_Peg2.1!$M$5,IF(L175="77-86 mm",Datenquelle_Peg2.1!$M$6,IF(L175="87-96 mm",Datenquelle_Peg2.1!$M$7,IF(L175="97-106 mm",Datenquelle_Peg2.1!$M$8,IF(L175="107-116 mm",Datenquelle_Peg2.1!$M$9,IF(L175="117-126 mm",Datenquelle_Peg2.1!$M$10,IF(L175="127-136 mm",Datenquelle_Peg2.1!$M$11,IF(L175="137-146 mm",Datenquelle_Peg2.1!$M$12,IF(L175="147-156 mm",Datenquelle_Peg2.1!$M$13,IF(L175="156-160 mm",Datenquelle_Peg2.1!$M$14,"")))))))))))))</f>
        <v/>
      </c>
      <c r="CM175" s="312" t="str">
        <f>IF(N175="Profilzyl. PZ",Datenquelle_Peg2.1!$O$3,IF(N175="Blind",Datenquelle_Peg2.1!$O$2,IF(N175="Zylinderabdeckung",Datenquelle_Peg2.1!$O$4,IF(N175="Scandinavian Oval",Datenquelle_Peg2.1!$O$5,""))))</f>
        <v/>
      </c>
      <c r="CN175" s="312" t="str">
        <f>IF(P175="PZ 70",Datenquelle_Peg2.1!$Q$3,IF(P175="PZ 72",Datenquelle_Peg2.1!$Q$4,IF(P175="PZ 78",Datenquelle_Peg2.1!$Q$5,IF(P175="PZ 85",Datenquelle_Peg2.1!$Q$6,IF(P175="PZ 88",Datenquelle_Peg2.1!$Q$7,IF(P175="PZ 92",Datenquelle_Peg2.1!$Q$8,IF(P175="00",Datenquelle_Peg2.1!$Q$2,IF(P175="SO 105",Datenquelle_Peg2.1!$Q$9,""))))))))</f>
        <v/>
      </c>
      <c r="CO175" s="312" t="str">
        <f>IF(O175="Profilzyl. PZ",Datenquelle_Peg2.1!$S$3,IF(O175="Blind",Datenquelle_Peg2.1!$S$2,IF(O175="Scandinavian Oval",Datenquelle_Peg2.1!$S$4,"")))</f>
        <v/>
      </c>
      <c r="CP175" s="312" t="str">
        <f t="shared" si="57"/>
        <v/>
      </c>
      <c r="CQ175" s="312" t="str">
        <f>IF(AND(Q175="außen",R175="einrastend"),Datenquelle_Peg2.1!$W$3,IF(AND(Q175="außen",R175="verschraubt"),Datenquelle_Peg2.1!$W$2,""))</f>
        <v/>
      </c>
      <c r="CR175" s="312" t="str">
        <f t="shared" si="53"/>
        <v/>
      </c>
      <c r="CS175" s="312" t="str">
        <f t="shared" si="54"/>
        <v/>
      </c>
      <c r="CT175" s="312" t="str">
        <f t="shared" si="55"/>
        <v/>
      </c>
      <c r="CU175" s="312"/>
      <c r="CV175" s="312"/>
      <c r="CW175" s="312"/>
      <c r="CX175" s="312"/>
      <c r="CY175" s="312"/>
      <c r="CZ175" s="312"/>
      <c r="DA175" s="312"/>
      <c r="DB175" s="312"/>
      <c r="DC175" s="312"/>
      <c r="DD175" s="312"/>
      <c r="DE175" s="312"/>
      <c r="DF175" s="312"/>
      <c r="DG175" s="312"/>
      <c r="DH175" s="312"/>
      <c r="DI175" s="312"/>
      <c r="DJ175" s="312"/>
      <c r="DK175" s="312"/>
      <c r="DL175" s="312"/>
      <c r="DM175" s="312"/>
      <c r="DN175" s="312"/>
      <c r="DO175" s="312"/>
      <c r="DP175" s="312"/>
      <c r="DQ175" s="312"/>
      <c r="DR175" s="312"/>
      <c r="DS175" s="312"/>
      <c r="DT175" s="312"/>
      <c r="DU175" s="312"/>
      <c r="DV175" s="312"/>
      <c r="DW175" s="312"/>
      <c r="DX175" s="312"/>
      <c r="DY175" s="312"/>
      <c r="DZ175" s="312"/>
      <c r="EA175" s="312"/>
      <c r="EB175" s="312"/>
      <c r="EC175" s="312"/>
      <c r="ED175" s="312"/>
      <c r="EE175" s="312"/>
      <c r="EF175" s="312"/>
      <c r="EG175" s="312"/>
      <c r="EH175" s="312"/>
      <c r="EI175" s="312"/>
      <c r="EJ175" s="312"/>
      <c r="EK175" s="312"/>
      <c r="EL175" s="312"/>
      <c r="EM175" s="312"/>
      <c r="EN175" s="312"/>
      <c r="EO175" s="312"/>
      <c r="EP175" s="312"/>
      <c r="EQ175" s="312"/>
      <c r="ER175" s="312"/>
      <c r="ES175" s="312"/>
      <c r="ET175" s="312"/>
      <c r="EU175" s="312"/>
      <c r="EV175" s="312"/>
      <c r="EW175" s="312"/>
      <c r="EX175" s="312"/>
      <c r="EY175" s="312"/>
    </row>
    <row r="176" spans="1:155" s="48" customFormat="1" ht="15.75" x14ac:dyDescent="0.2">
      <c r="A176" s="159" t="str">
        <f t="shared" si="58"/>
        <v/>
      </c>
      <c r="B176" s="72"/>
      <c r="C176" s="72"/>
      <c r="D176" s="73"/>
      <c r="E176" s="339"/>
      <c r="F176" s="340"/>
      <c r="G176" s="347"/>
      <c r="H176" s="347"/>
      <c r="I176" s="344"/>
      <c r="J176" s="345"/>
      <c r="K176" s="346"/>
      <c r="L176" s="229"/>
      <c r="M176" s="228"/>
      <c r="N176" s="65"/>
      <c r="O176" s="65"/>
      <c r="P176" s="67"/>
      <c r="Q176" s="62"/>
      <c r="R176" s="68"/>
      <c r="S176" s="63"/>
      <c r="T176" s="63"/>
      <c r="U176" s="337"/>
      <c r="V176" s="63"/>
      <c r="W176" s="123"/>
      <c r="X176" s="69"/>
      <c r="Y176" s="81"/>
      <c r="Z176" s="152"/>
      <c r="AA176" s="146"/>
      <c r="AB176" s="153"/>
      <c r="AC176" s="154"/>
      <c r="AD176" s="152"/>
      <c r="AE176" s="152"/>
      <c r="AF176" s="155"/>
      <c r="AG176" s="156"/>
      <c r="AH176" s="155"/>
      <c r="AI176" s="317" t="str">
        <f t="shared" si="48"/>
        <v/>
      </c>
      <c r="AJ176" s="317" t="str">
        <f t="shared" si="49"/>
        <v/>
      </c>
      <c r="AK176" s="328" t="e">
        <f>IF(AR176=".OS",VLOOKUP($AT176,'Pull-Downs_Zyl'!M:N,2,FALSE),VLOOKUP($AT176,'Pull-Downs_Zyl'!K:L,2,FALSE))</f>
        <v>#N/A</v>
      </c>
      <c r="AL176" s="318" t="str">
        <f t="shared" si="56"/>
        <v/>
      </c>
      <c r="AM176" s="158" t="e">
        <f>VLOOKUP($AT176,'Pull-Downs_Zyl'!$K$5:$O$525,3,FALSE)</f>
        <v>#N/A</v>
      </c>
      <c r="AN176" s="151" t="str">
        <f t="shared" si="42"/>
        <v/>
      </c>
      <c r="AO176" s="151" t="str">
        <f t="shared" si="43"/>
        <v/>
      </c>
      <c r="AP176" s="151" t="str">
        <f t="shared" si="44"/>
        <v/>
      </c>
      <c r="AQ176" s="151" t="str">
        <f t="shared" si="45"/>
        <v/>
      </c>
      <c r="AR176" s="207" t="str">
        <f t="shared" si="50"/>
        <v/>
      </c>
      <c r="AS176" s="157" t="s">
        <v>95</v>
      </c>
      <c r="AT176" s="158" t="str">
        <f>IF(V176="Zubehör/Ersatzteile",VLOOKUP(W176,'Pull-Downs_Zyl'!$K$518:$O$525,3,FALSE),CONCATENATE(AN176,AO176,AP176,AQ176,AR176))</f>
        <v/>
      </c>
      <c r="AW176" s="70" t="str">
        <f t="shared" si="46"/>
        <v/>
      </c>
      <c r="BD176" s="70" t="str">
        <f t="shared" si="47"/>
        <v/>
      </c>
      <c r="BK176" s="70" t="e">
        <f>IF(AND(#REF!="ja",M176=9,E176="PegaSys Office eVAYO"),CONCATENATE(L176,#REF!,M176,F176),IF(AND(#REF!="ja",M176=9,E176="PegaSys Office"),CONCATENATE(L176,#REF!,M176,F176),""))</f>
        <v>#REF!</v>
      </c>
      <c r="CB176" s="312"/>
      <c r="CC176" s="312"/>
      <c r="CD176" s="312"/>
      <c r="CE176" s="312" t="str">
        <f>IF(E176="PegaSys 2.1",Datenquelle_Peg2.1!$A$2,"")</f>
        <v/>
      </c>
      <c r="CF176" s="312" t="str">
        <f t="shared" si="51"/>
        <v/>
      </c>
      <c r="CG176" s="312" t="str">
        <f t="shared" si="52"/>
        <v/>
      </c>
      <c r="CH176" s="312" t="str">
        <f>IF(OR(S176="Rosetten",S176="Ovalrosetten"),Datenquelle_Peg2.1!$E$2,IF(OR(S176="Langschild",S176="Langschild schmal"),Datenquelle_Peg2.1!$E$3,IF(S176="Kurzschild",Datenquelle_Peg2.1!$E$4,IF(S176="Scandinavian Oval",Datenquelle_Peg2.1!$E$6,""))))</f>
        <v/>
      </c>
      <c r="CI176" s="312" t="str">
        <f>IF(T176=182,Datenquelle_Peg2.1!$G$2,IF(T176=192,Datenquelle_Peg2.1!$G$3,IF(T176=282,Datenquelle_Peg2.1!$G$4,IF(T176=292,Datenquelle_Peg2.1!$G$5,IF(T176=1182,Datenquelle_Peg2.1!$G$6,"")))))</f>
        <v/>
      </c>
      <c r="CJ176" s="312" t="str">
        <f>IF(G176="links",Datenquelle_Peg2.1!$I$2,IF(G176="rechts",Datenquelle_Peg2.1!$I$3,""))</f>
        <v/>
      </c>
      <c r="CK176" s="312" t="str">
        <f>IF(M176=7,Datenquelle_Peg2.1!$K$2,IF(M176=8,Datenquelle_Peg2.1!$K$3,IF(M176=8.5,Datenquelle_Peg2.1!$K$4,IF(M176=9,Datenquelle_Peg2.1!$K$5,IF(M176="F9 (FS)",Datenquelle_Peg2.1!$K$6,IF(M176=10,Datenquelle_Peg2.1!$K$7,""))))))</f>
        <v/>
      </c>
      <c r="CL176" s="312" t="str">
        <f>IF(L176="37-46 mm",Datenquelle_Peg2.1!$M$2,IF(L176="47-56 mm",Datenquelle_Peg2.1!$M$3,IF(L176="57-66 mm",Datenquelle_Peg2.1!$M$4,IF(L176="67-76 mm",Datenquelle_Peg2.1!$M$5,IF(L176="77-86 mm",Datenquelle_Peg2.1!$M$6,IF(L176="87-96 mm",Datenquelle_Peg2.1!$M$7,IF(L176="97-106 mm",Datenquelle_Peg2.1!$M$8,IF(L176="107-116 mm",Datenquelle_Peg2.1!$M$9,IF(L176="117-126 mm",Datenquelle_Peg2.1!$M$10,IF(L176="127-136 mm",Datenquelle_Peg2.1!$M$11,IF(L176="137-146 mm",Datenquelle_Peg2.1!$M$12,IF(L176="147-156 mm",Datenquelle_Peg2.1!$M$13,IF(L176="156-160 mm",Datenquelle_Peg2.1!$M$14,"")))))))))))))</f>
        <v/>
      </c>
      <c r="CM176" s="312" t="str">
        <f>IF(N176="Profilzyl. PZ",Datenquelle_Peg2.1!$O$3,IF(N176="Blind",Datenquelle_Peg2.1!$O$2,IF(N176="Zylinderabdeckung",Datenquelle_Peg2.1!$O$4,IF(N176="Scandinavian Oval",Datenquelle_Peg2.1!$O$5,""))))</f>
        <v/>
      </c>
      <c r="CN176" s="312" t="str">
        <f>IF(P176="PZ 70",Datenquelle_Peg2.1!$Q$3,IF(P176="PZ 72",Datenquelle_Peg2.1!$Q$4,IF(P176="PZ 78",Datenquelle_Peg2.1!$Q$5,IF(P176="PZ 85",Datenquelle_Peg2.1!$Q$6,IF(P176="PZ 88",Datenquelle_Peg2.1!$Q$7,IF(P176="PZ 92",Datenquelle_Peg2.1!$Q$8,IF(P176="00",Datenquelle_Peg2.1!$Q$2,IF(P176="SO 105",Datenquelle_Peg2.1!$Q$9,""))))))))</f>
        <v/>
      </c>
      <c r="CO176" s="312" t="str">
        <f>IF(O176="Profilzyl. PZ",Datenquelle_Peg2.1!$S$3,IF(O176="Blind",Datenquelle_Peg2.1!$S$2,IF(O176="Scandinavian Oval",Datenquelle_Peg2.1!$S$4,"")))</f>
        <v/>
      </c>
      <c r="CP176" s="312" t="str">
        <f t="shared" si="57"/>
        <v/>
      </c>
      <c r="CQ176" s="312" t="str">
        <f>IF(AND(Q176="außen",R176="einrastend"),Datenquelle_Peg2.1!$W$3,IF(AND(Q176="außen",R176="verschraubt"),Datenquelle_Peg2.1!$W$2,""))</f>
        <v/>
      </c>
      <c r="CR176" s="312" t="str">
        <f t="shared" si="53"/>
        <v/>
      </c>
      <c r="CS176" s="312" t="str">
        <f t="shared" si="54"/>
        <v/>
      </c>
      <c r="CT176" s="312" t="str">
        <f t="shared" si="55"/>
        <v/>
      </c>
      <c r="CU176" s="312"/>
      <c r="CV176" s="312"/>
      <c r="CW176" s="312"/>
      <c r="CX176" s="312"/>
      <c r="CY176" s="312"/>
      <c r="CZ176" s="312"/>
      <c r="DA176" s="312"/>
      <c r="DB176" s="312"/>
      <c r="DC176" s="312"/>
      <c r="DD176" s="312"/>
      <c r="DE176" s="312"/>
      <c r="DF176" s="312"/>
      <c r="DG176" s="312"/>
      <c r="DH176" s="312"/>
      <c r="DI176" s="312"/>
      <c r="DJ176" s="312"/>
      <c r="DK176" s="312"/>
      <c r="DL176" s="312"/>
      <c r="DM176" s="312"/>
      <c r="DN176" s="312"/>
      <c r="DO176" s="312"/>
      <c r="DP176" s="312"/>
      <c r="DQ176" s="312"/>
      <c r="DR176" s="312"/>
      <c r="DS176" s="312"/>
      <c r="DT176" s="312"/>
      <c r="DU176" s="312"/>
      <c r="DV176" s="312"/>
      <c r="DW176" s="312"/>
      <c r="DX176" s="312"/>
      <c r="DY176" s="312"/>
      <c r="DZ176" s="312"/>
      <c r="EA176" s="312"/>
      <c r="EB176" s="312"/>
      <c r="EC176" s="312"/>
      <c r="ED176" s="312"/>
      <c r="EE176" s="312"/>
      <c r="EF176" s="312"/>
      <c r="EG176" s="312"/>
      <c r="EH176" s="312"/>
      <c r="EI176" s="312"/>
      <c r="EJ176" s="312"/>
      <c r="EK176" s="312"/>
      <c r="EL176" s="312"/>
      <c r="EM176" s="312"/>
      <c r="EN176" s="312"/>
      <c r="EO176" s="312"/>
      <c r="EP176" s="312"/>
      <c r="EQ176" s="312"/>
      <c r="ER176" s="312"/>
      <c r="ES176" s="312"/>
      <c r="ET176" s="312"/>
      <c r="EU176" s="312"/>
      <c r="EV176" s="312"/>
      <c r="EW176" s="312"/>
      <c r="EX176" s="312"/>
      <c r="EY176" s="312"/>
    </row>
    <row r="177" spans="1:155" s="48" customFormat="1" ht="15.75" x14ac:dyDescent="0.2">
      <c r="A177" s="159" t="str">
        <f t="shared" si="58"/>
        <v/>
      </c>
      <c r="B177" s="72"/>
      <c r="C177" s="72"/>
      <c r="D177" s="73"/>
      <c r="E177" s="339"/>
      <c r="F177" s="340"/>
      <c r="G177" s="347"/>
      <c r="H177" s="347"/>
      <c r="I177" s="344"/>
      <c r="J177" s="345"/>
      <c r="K177" s="346"/>
      <c r="L177" s="229"/>
      <c r="M177" s="228"/>
      <c r="N177" s="65"/>
      <c r="O177" s="65"/>
      <c r="P177" s="67"/>
      <c r="Q177" s="62"/>
      <c r="R177" s="68"/>
      <c r="S177" s="63"/>
      <c r="T177" s="63"/>
      <c r="U177" s="337"/>
      <c r="V177" s="63"/>
      <c r="W177" s="123"/>
      <c r="X177" s="69"/>
      <c r="Y177" s="81"/>
      <c r="Z177" s="152"/>
      <c r="AA177" s="146"/>
      <c r="AB177" s="153"/>
      <c r="AC177" s="154"/>
      <c r="AD177" s="152"/>
      <c r="AE177" s="152"/>
      <c r="AF177" s="155"/>
      <c r="AG177" s="156"/>
      <c r="AH177" s="155"/>
      <c r="AI177" s="317" t="str">
        <f t="shared" si="48"/>
        <v/>
      </c>
      <c r="AJ177" s="317" t="str">
        <f t="shared" si="49"/>
        <v/>
      </c>
      <c r="AK177" s="328" t="e">
        <f>IF(AR177=".OS",VLOOKUP($AT177,'Pull-Downs_Zyl'!M:N,2,FALSE),VLOOKUP($AT177,'Pull-Downs_Zyl'!K:L,2,FALSE))</f>
        <v>#N/A</v>
      </c>
      <c r="AL177" s="318" t="str">
        <f t="shared" si="56"/>
        <v/>
      </c>
      <c r="AM177" s="158" t="e">
        <f>VLOOKUP($AT177,'Pull-Downs_Zyl'!$K$5:$O$525,3,FALSE)</f>
        <v>#N/A</v>
      </c>
      <c r="AN177" s="151" t="str">
        <f t="shared" si="42"/>
        <v/>
      </c>
      <c r="AO177" s="151" t="str">
        <f t="shared" si="43"/>
        <v/>
      </c>
      <c r="AP177" s="151" t="str">
        <f t="shared" si="44"/>
        <v/>
      </c>
      <c r="AQ177" s="151" t="str">
        <f t="shared" si="45"/>
        <v/>
      </c>
      <c r="AR177" s="207" t="str">
        <f t="shared" si="50"/>
        <v/>
      </c>
      <c r="AS177" s="157" t="s">
        <v>95</v>
      </c>
      <c r="AT177" s="158" t="str">
        <f>IF(V177="Zubehör/Ersatzteile",VLOOKUP(W177,'Pull-Downs_Zyl'!$K$518:$O$525,3,FALSE),CONCATENATE(AN177,AO177,AP177,AQ177,AR177))</f>
        <v/>
      </c>
      <c r="AW177" s="70" t="str">
        <f t="shared" si="46"/>
        <v/>
      </c>
      <c r="BD177" s="70" t="str">
        <f t="shared" si="47"/>
        <v/>
      </c>
      <c r="BK177" s="70" t="e">
        <f>IF(AND(#REF!="ja",M177=9,E177="PegaSys Office eVAYO"),CONCATENATE(L177,#REF!,M177,F177),IF(AND(#REF!="ja",M177=9,E177="PegaSys Office"),CONCATENATE(L177,#REF!,M177,F177),""))</f>
        <v>#REF!</v>
      </c>
      <c r="CB177" s="312"/>
      <c r="CC177" s="312"/>
      <c r="CD177" s="312"/>
      <c r="CE177" s="312" t="str">
        <f>IF(E177="PegaSys 2.1",Datenquelle_Peg2.1!$A$2,"")</f>
        <v/>
      </c>
      <c r="CF177" s="312" t="str">
        <f t="shared" si="51"/>
        <v/>
      </c>
      <c r="CG177" s="312" t="str">
        <f t="shared" si="52"/>
        <v/>
      </c>
      <c r="CH177" s="312" t="str">
        <f>IF(OR(S177="Rosetten",S177="Ovalrosetten"),Datenquelle_Peg2.1!$E$2,IF(OR(S177="Langschild",S177="Langschild schmal"),Datenquelle_Peg2.1!$E$3,IF(S177="Kurzschild",Datenquelle_Peg2.1!$E$4,IF(S177="Scandinavian Oval",Datenquelle_Peg2.1!$E$6,""))))</f>
        <v/>
      </c>
      <c r="CI177" s="312" t="str">
        <f>IF(T177=182,Datenquelle_Peg2.1!$G$2,IF(T177=192,Datenquelle_Peg2.1!$G$3,IF(T177=282,Datenquelle_Peg2.1!$G$4,IF(T177=292,Datenquelle_Peg2.1!$G$5,IF(T177=1182,Datenquelle_Peg2.1!$G$6,"")))))</f>
        <v/>
      </c>
      <c r="CJ177" s="312" t="str">
        <f>IF(G177="links",Datenquelle_Peg2.1!$I$2,IF(G177="rechts",Datenquelle_Peg2.1!$I$3,""))</f>
        <v/>
      </c>
      <c r="CK177" s="312" t="str">
        <f>IF(M177=7,Datenquelle_Peg2.1!$K$2,IF(M177=8,Datenquelle_Peg2.1!$K$3,IF(M177=8.5,Datenquelle_Peg2.1!$K$4,IF(M177=9,Datenquelle_Peg2.1!$K$5,IF(M177="F9 (FS)",Datenquelle_Peg2.1!$K$6,IF(M177=10,Datenquelle_Peg2.1!$K$7,""))))))</f>
        <v/>
      </c>
      <c r="CL177" s="312" t="str">
        <f>IF(L177="37-46 mm",Datenquelle_Peg2.1!$M$2,IF(L177="47-56 mm",Datenquelle_Peg2.1!$M$3,IF(L177="57-66 mm",Datenquelle_Peg2.1!$M$4,IF(L177="67-76 mm",Datenquelle_Peg2.1!$M$5,IF(L177="77-86 mm",Datenquelle_Peg2.1!$M$6,IF(L177="87-96 mm",Datenquelle_Peg2.1!$M$7,IF(L177="97-106 mm",Datenquelle_Peg2.1!$M$8,IF(L177="107-116 mm",Datenquelle_Peg2.1!$M$9,IF(L177="117-126 mm",Datenquelle_Peg2.1!$M$10,IF(L177="127-136 mm",Datenquelle_Peg2.1!$M$11,IF(L177="137-146 mm",Datenquelle_Peg2.1!$M$12,IF(L177="147-156 mm",Datenquelle_Peg2.1!$M$13,IF(L177="156-160 mm",Datenquelle_Peg2.1!$M$14,"")))))))))))))</f>
        <v/>
      </c>
      <c r="CM177" s="312" t="str">
        <f>IF(N177="Profilzyl. PZ",Datenquelle_Peg2.1!$O$3,IF(N177="Blind",Datenquelle_Peg2.1!$O$2,IF(N177="Zylinderabdeckung",Datenquelle_Peg2.1!$O$4,IF(N177="Scandinavian Oval",Datenquelle_Peg2.1!$O$5,""))))</f>
        <v/>
      </c>
      <c r="CN177" s="312" t="str">
        <f>IF(P177="PZ 70",Datenquelle_Peg2.1!$Q$3,IF(P177="PZ 72",Datenquelle_Peg2.1!$Q$4,IF(P177="PZ 78",Datenquelle_Peg2.1!$Q$5,IF(P177="PZ 85",Datenquelle_Peg2.1!$Q$6,IF(P177="PZ 88",Datenquelle_Peg2.1!$Q$7,IF(P177="PZ 92",Datenquelle_Peg2.1!$Q$8,IF(P177="00",Datenquelle_Peg2.1!$Q$2,IF(P177="SO 105",Datenquelle_Peg2.1!$Q$9,""))))))))</f>
        <v/>
      </c>
      <c r="CO177" s="312" t="str">
        <f>IF(O177="Profilzyl. PZ",Datenquelle_Peg2.1!$S$3,IF(O177="Blind",Datenquelle_Peg2.1!$S$2,IF(O177="Scandinavian Oval",Datenquelle_Peg2.1!$S$4,"")))</f>
        <v/>
      </c>
      <c r="CP177" s="312" t="str">
        <f t="shared" si="57"/>
        <v/>
      </c>
      <c r="CQ177" s="312" t="str">
        <f>IF(AND(Q177="außen",R177="einrastend"),Datenquelle_Peg2.1!$W$3,IF(AND(Q177="außen",R177="verschraubt"),Datenquelle_Peg2.1!$W$2,""))</f>
        <v/>
      </c>
      <c r="CR177" s="312" t="str">
        <f t="shared" si="53"/>
        <v/>
      </c>
      <c r="CS177" s="312" t="str">
        <f t="shared" si="54"/>
        <v/>
      </c>
      <c r="CT177" s="312" t="str">
        <f t="shared" si="55"/>
        <v/>
      </c>
      <c r="CU177" s="312"/>
      <c r="CV177" s="312"/>
      <c r="CW177" s="312"/>
      <c r="CX177" s="312"/>
      <c r="CY177" s="312"/>
      <c r="CZ177" s="312"/>
      <c r="DA177" s="312"/>
      <c r="DB177" s="312"/>
      <c r="DC177" s="312"/>
      <c r="DD177" s="312"/>
      <c r="DE177" s="312"/>
      <c r="DF177" s="312"/>
      <c r="DG177" s="312"/>
      <c r="DH177" s="312"/>
      <c r="DI177" s="312"/>
      <c r="DJ177" s="312"/>
      <c r="DK177" s="312"/>
      <c r="DL177" s="312"/>
      <c r="DM177" s="312"/>
      <c r="DN177" s="312"/>
      <c r="DO177" s="312"/>
      <c r="DP177" s="312"/>
      <c r="DQ177" s="312"/>
      <c r="DR177" s="312"/>
      <c r="DS177" s="312"/>
      <c r="DT177" s="312"/>
      <c r="DU177" s="312"/>
      <c r="DV177" s="312"/>
      <c r="DW177" s="312"/>
      <c r="DX177" s="312"/>
      <c r="DY177" s="312"/>
      <c r="DZ177" s="312"/>
      <c r="EA177" s="312"/>
      <c r="EB177" s="312"/>
      <c r="EC177" s="312"/>
      <c r="ED177" s="312"/>
      <c r="EE177" s="312"/>
      <c r="EF177" s="312"/>
      <c r="EG177" s="312"/>
      <c r="EH177" s="312"/>
      <c r="EI177" s="312"/>
      <c r="EJ177" s="312"/>
      <c r="EK177" s="312"/>
      <c r="EL177" s="312"/>
      <c r="EM177" s="312"/>
      <c r="EN177" s="312"/>
      <c r="EO177" s="312"/>
      <c r="EP177" s="312"/>
      <c r="EQ177" s="312"/>
      <c r="ER177" s="312"/>
      <c r="ES177" s="312"/>
      <c r="ET177" s="312"/>
      <c r="EU177" s="312"/>
      <c r="EV177" s="312"/>
      <c r="EW177" s="312"/>
      <c r="EX177" s="312"/>
      <c r="EY177" s="312"/>
    </row>
    <row r="178" spans="1:155" s="48" customFormat="1" ht="15.75" x14ac:dyDescent="0.2">
      <c r="A178" s="159" t="str">
        <f t="shared" si="58"/>
        <v/>
      </c>
      <c r="B178" s="72"/>
      <c r="C178" s="72"/>
      <c r="D178" s="73"/>
      <c r="E178" s="339"/>
      <c r="F178" s="340"/>
      <c r="G178" s="347"/>
      <c r="H178" s="347"/>
      <c r="I178" s="344"/>
      <c r="J178" s="345"/>
      <c r="K178" s="346"/>
      <c r="L178" s="229"/>
      <c r="M178" s="228"/>
      <c r="N178" s="65"/>
      <c r="O178" s="65"/>
      <c r="P178" s="67"/>
      <c r="Q178" s="62"/>
      <c r="R178" s="68"/>
      <c r="S178" s="63"/>
      <c r="T178" s="63"/>
      <c r="U178" s="337"/>
      <c r="V178" s="63"/>
      <c r="W178" s="123"/>
      <c r="X178" s="69"/>
      <c r="Y178" s="81"/>
      <c r="Z178" s="152"/>
      <c r="AA178" s="146"/>
      <c r="AB178" s="153"/>
      <c r="AC178" s="154"/>
      <c r="AD178" s="152"/>
      <c r="AE178" s="152"/>
      <c r="AF178" s="155"/>
      <c r="AG178" s="156"/>
      <c r="AH178" s="155"/>
      <c r="AI178" s="317" t="str">
        <f t="shared" si="48"/>
        <v/>
      </c>
      <c r="AJ178" s="317" t="str">
        <f t="shared" si="49"/>
        <v/>
      </c>
      <c r="AK178" s="328" t="e">
        <f>IF(AR178=".OS",VLOOKUP($AT178,'Pull-Downs_Zyl'!M:N,2,FALSE),VLOOKUP($AT178,'Pull-Downs_Zyl'!K:L,2,FALSE))</f>
        <v>#N/A</v>
      </c>
      <c r="AL178" s="318" t="str">
        <f t="shared" si="56"/>
        <v/>
      </c>
      <c r="AM178" s="158" t="e">
        <f>VLOOKUP($AT178,'Pull-Downs_Zyl'!$K$5:$O$525,3,FALSE)</f>
        <v>#N/A</v>
      </c>
      <c r="AN178" s="151" t="str">
        <f t="shared" si="42"/>
        <v/>
      </c>
      <c r="AO178" s="151" t="str">
        <f t="shared" si="43"/>
        <v/>
      </c>
      <c r="AP178" s="151" t="str">
        <f t="shared" si="44"/>
        <v/>
      </c>
      <c r="AQ178" s="151" t="str">
        <f t="shared" si="45"/>
        <v/>
      </c>
      <c r="AR178" s="207" t="str">
        <f t="shared" si="50"/>
        <v/>
      </c>
      <c r="AS178" s="157" t="s">
        <v>95</v>
      </c>
      <c r="AT178" s="158" t="str">
        <f>IF(V178="Zubehör/Ersatzteile",VLOOKUP(W178,'Pull-Downs_Zyl'!$K$518:$O$525,3,FALSE),CONCATENATE(AN178,AO178,AP178,AQ178,AR178))</f>
        <v/>
      </c>
      <c r="AW178" s="70" t="str">
        <f t="shared" si="46"/>
        <v/>
      </c>
      <c r="BD178" s="70" t="str">
        <f t="shared" si="47"/>
        <v/>
      </c>
      <c r="BK178" s="70" t="e">
        <f>IF(AND(#REF!="ja",M178=9,E178="PegaSys Office eVAYO"),CONCATENATE(L178,#REF!,M178,F178),IF(AND(#REF!="ja",M178=9,E178="PegaSys Office"),CONCATENATE(L178,#REF!,M178,F178),""))</f>
        <v>#REF!</v>
      </c>
      <c r="CB178" s="312"/>
      <c r="CC178" s="312"/>
      <c r="CD178" s="312"/>
      <c r="CE178" s="312" t="str">
        <f>IF(E178="PegaSys 2.1",Datenquelle_Peg2.1!$A$2,"")</f>
        <v/>
      </c>
      <c r="CF178" s="312" t="str">
        <f t="shared" si="51"/>
        <v/>
      </c>
      <c r="CG178" s="312" t="str">
        <f t="shared" si="52"/>
        <v/>
      </c>
      <c r="CH178" s="312" t="str">
        <f>IF(OR(S178="Rosetten",S178="Ovalrosetten"),Datenquelle_Peg2.1!$E$2,IF(OR(S178="Langschild",S178="Langschild schmal"),Datenquelle_Peg2.1!$E$3,IF(S178="Kurzschild",Datenquelle_Peg2.1!$E$4,IF(S178="Scandinavian Oval",Datenquelle_Peg2.1!$E$6,""))))</f>
        <v/>
      </c>
      <c r="CI178" s="312" t="str">
        <f>IF(T178=182,Datenquelle_Peg2.1!$G$2,IF(T178=192,Datenquelle_Peg2.1!$G$3,IF(T178=282,Datenquelle_Peg2.1!$G$4,IF(T178=292,Datenquelle_Peg2.1!$G$5,IF(T178=1182,Datenquelle_Peg2.1!$G$6,"")))))</f>
        <v/>
      </c>
      <c r="CJ178" s="312" t="str">
        <f>IF(G178="links",Datenquelle_Peg2.1!$I$2,IF(G178="rechts",Datenquelle_Peg2.1!$I$3,""))</f>
        <v/>
      </c>
      <c r="CK178" s="312" t="str">
        <f>IF(M178=7,Datenquelle_Peg2.1!$K$2,IF(M178=8,Datenquelle_Peg2.1!$K$3,IF(M178=8.5,Datenquelle_Peg2.1!$K$4,IF(M178=9,Datenquelle_Peg2.1!$K$5,IF(M178="F9 (FS)",Datenquelle_Peg2.1!$K$6,IF(M178=10,Datenquelle_Peg2.1!$K$7,""))))))</f>
        <v/>
      </c>
      <c r="CL178" s="312" t="str">
        <f>IF(L178="37-46 mm",Datenquelle_Peg2.1!$M$2,IF(L178="47-56 mm",Datenquelle_Peg2.1!$M$3,IF(L178="57-66 mm",Datenquelle_Peg2.1!$M$4,IF(L178="67-76 mm",Datenquelle_Peg2.1!$M$5,IF(L178="77-86 mm",Datenquelle_Peg2.1!$M$6,IF(L178="87-96 mm",Datenquelle_Peg2.1!$M$7,IF(L178="97-106 mm",Datenquelle_Peg2.1!$M$8,IF(L178="107-116 mm",Datenquelle_Peg2.1!$M$9,IF(L178="117-126 mm",Datenquelle_Peg2.1!$M$10,IF(L178="127-136 mm",Datenquelle_Peg2.1!$M$11,IF(L178="137-146 mm",Datenquelle_Peg2.1!$M$12,IF(L178="147-156 mm",Datenquelle_Peg2.1!$M$13,IF(L178="156-160 mm",Datenquelle_Peg2.1!$M$14,"")))))))))))))</f>
        <v/>
      </c>
      <c r="CM178" s="312" t="str">
        <f>IF(N178="Profilzyl. PZ",Datenquelle_Peg2.1!$O$3,IF(N178="Blind",Datenquelle_Peg2.1!$O$2,IF(N178="Zylinderabdeckung",Datenquelle_Peg2.1!$O$4,IF(N178="Scandinavian Oval",Datenquelle_Peg2.1!$O$5,""))))</f>
        <v/>
      </c>
      <c r="CN178" s="312" t="str">
        <f>IF(P178="PZ 70",Datenquelle_Peg2.1!$Q$3,IF(P178="PZ 72",Datenquelle_Peg2.1!$Q$4,IF(P178="PZ 78",Datenquelle_Peg2.1!$Q$5,IF(P178="PZ 85",Datenquelle_Peg2.1!$Q$6,IF(P178="PZ 88",Datenquelle_Peg2.1!$Q$7,IF(P178="PZ 92",Datenquelle_Peg2.1!$Q$8,IF(P178="00",Datenquelle_Peg2.1!$Q$2,IF(P178="SO 105",Datenquelle_Peg2.1!$Q$9,""))))))))</f>
        <v/>
      </c>
      <c r="CO178" s="312" t="str">
        <f>IF(O178="Profilzyl. PZ",Datenquelle_Peg2.1!$S$3,IF(O178="Blind",Datenquelle_Peg2.1!$S$2,IF(O178="Scandinavian Oval",Datenquelle_Peg2.1!$S$4,"")))</f>
        <v/>
      </c>
      <c r="CP178" s="312" t="str">
        <f t="shared" si="57"/>
        <v/>
      </c>
      <c r="CQ178" s="312" t="str">
        <f>IF(AND(Q178="außen",R178="einrastend"),Datenquelle_Peg2.1!$W$3,IF(AND(Q178="außen",R178="verschraubt"),Datenquelle_Peg2.1!$W$2,""))</f>
        <v/>
      </c>
      <c r="CR178" s="312" t="str">
        <f t="shared" si="53"/>
        <v/>
      </c>
      <c r="CS178" s="312" t="str">
        <f t="shared" si="54"/>
        <v/>
      </c>
      <c r="CT178" s="312" t="str">
        <f t="shared" si="55"/>
        <v/>
      </c>
      <c r="CU178" s="312"/>
      <c r="CV178" s="312"/>
      <c r="CW178" s="312"/>
      <c r="CX178" s="312"/>
      <c r="CY178" s="312"/>
      <c r="CZ178" s="312"/>
      <c r="DA178" s="312"/>
      <c r="DB178" s="312"/>
      <c r="DC178" s="312"/>
      <c r="DD178" s="312"/>
      <c r="DE178" s="312"/>
      <c r="DF178" s="312"/>
      <c r="DG178" s="312"/>
      <c r="DH178" s="312"/>
      <c r="DI178" s="312"/>
      <c r="DJ178" s="312"/>
      <c r="DK178" s="312"/>
      <c r="DL178" s="312"/>
      <c r="DM178" s="312"/>
      <c r="DN178" s="312"/>
      <c r="DO178" s="312"/>
      <c r="DP178" s="312"/>
      <c r="DQ178" s="312"/>
      <c r="DR178" s="312"/>
      <c r="DS178" s="312"/>
      <c r="DT178" s="312"/>
      <c r="DU178" s="312"/>
      <c r="DV178" s="312"/>
      <c r="DW178" s="312"/>
      <c r="DX178" s="312"/>
      <c r="DY178" s="312"/>
      <c r="DZ178" s="312"/>
      <c r="EA178" s="312"/>
      <c r="EB178" s="312"/>
      <c r="EC178" s="312"/>
      <c r="ED178" s="312"/>
      <c r="EE178" s="312"/>
      <c r="EF178" s="312"/>
      <c r="EG178" s="312"/>
      <c r="EH178" s="312"/>
      <c r="EI178" s="312"/>
      <c r="EJ178" s="312"/>
      <c r="EK178" s="312"/>
      <c r="EL178" s="312"/>
      <c r="EM178" s="312"/>
      <c r="EN178" s="312"/>
      <c r="EO178" s="312"/>
      <c r="EP178" s="312"/>
      <c r="EQ178" s="312"/>
      <c r="ER178" s="312"/>
      <c r="ES178" s="312"/>
      <c r="ET178" s="312"/>
      <c r="EU178" s="312"/>
      <c r="EV178" s="312"/>
      <c r="EW178" s="312"/>
      <c r="EX178" s="312"/>
      <c r="EY178" s="312"/>
    </row>
    <row r="179" spans="1:155" s="48" customFormat="1" ht="15.75" x14ac:dyDescent="0.2">
      <c r="A179" s="159" t="str">
        <f t="shared" si="58"/>
        <v/>
      </c>
      <c r="B179" s="72"/>
      <c r="C179" s="72"/>
      <c r="D179" s="73"/>
      <c r="E179" s="339"/>
      <c r="F179" s="340"/>
      <c r="G179" s="347"/>
      <c r="H179" s="347"/>
      <c r="I179" s="344"/>
      <c r="J179" s="345"/>
      <c r="K179" s="346"/>
      <c r="L179" s="229"/>
      <c r="M179" s="228"/>
      <c r="N179" s="65"/>
      <c r="O179" s="65"/>
      <c r="P179" s="67"/>
      <c r="Q179" s="62"/>
      <c r="R179" s="68"/>
      <c r="S179" s="63"/>
      <c r="T179" s="63"/>
      <c r="U179" s="337"/>
      <c r="V179" s="63"/>
      <c r="W179" s="123"/>
      <c r="X179" s="69"/>
      <c r="Y179" s="81"/>
      <c r="Z179" s="152"/>
      <c r="AA179" s="146"/>
      <c r="AB179" s="153"/>
      <c r="AC179" s="154"/>
      <c r="AD179" s="152"/>
      <c r="AE179" s="152"/>
      <c r="AF179" s="155"/>
      <c r="AG179" s="156"/>
      <c r="AH179" s="155"/>
      <c r="AI179" s="317" t="str">
        <f t="shared" si="48"/>
        <v/>
      </c>
      <c r="AJ179" s="317" t="str">
        <f t="shared" si="49"/>
        <v/>
      </c>
      <c r="AK179" s="328" t="e">
        <f>IF(AR179=".OS",VLOOKUP($AT179,'Pull-Downs_Zyl'!M:N,2,FALSE),VLOOKUP($AT179,'Pull-Downs_Zyl'!K:L,2,FALSE))</f>
        <v>#N/A</v>
      </c>
      <c r="AL179" s="318" t="str">
        <f t="shared" si="56"/>
        <v/>
      </c>
      <c r="AM179" s="158" t="e">
        <f>VLOOKUP($AT179,'Pull-Downs_Zyl'!$K$5:$O$525,3,FALSE)</f>
        <v>#N/A</v>
      </c>
      <c r="AN179" s="151" t="str">
        <f t="shared" si="42"/>
        <v/>
      </c>
      <c r="AO179" s="151" t="str">
        <f t="shared" si="43"/>
        <v/>
      </c>
      <c r="AP179" s="151" t="str">
        <f t="shared" si="44"/>
        <v/>
      </c>
      <c r="AQ179" s="151" t="str">
        <f t="shared" si="45"/>
        <v/>
      </c>
      <c r="AR179" s="207" t="str">
        <f t="shared" si="50"/>
        <v/>
      </c>
      <c r="AS179" s="157" t="s">
        <v>95</v>
      </c>
      <c r="AT179" s="158" t="str">
        <f>IF(V179="Zubehör/Ersatzteile",VLOOKUP(W179,'Pull-Downs_Zyl'!$K$518:$O$525,3,FALSE),CONCATENATE(AN179,AO179,AP179,AQ179,AR179))</f>
        <v/>
      </c>
      <c r="AW179" s="70" t="str">
        <f t="shared" si="46"/>
        <v/>
      </c>
      <c r="BD179" s="70" t="str">
        <f t="shared" si="47"/>
        <v/>
      </c>
      <c r="BK179" s="70" t="e">
        <f>IF(AND(#REF!="ja",M179=9,E179="PegaSys Office eVAYO"),CONCATENATE(L179,#REF!,M179,F179),IF(AND(#REF!="ja",M179=9,E179="PegaSys Office"),CONCATENATE(L179,#REF!,M179,F179),""))</f>
        <v>#REF!</v>
      </c>
      <c r="CB179" s="312"/>
      <c r="CC179" s="312"/>
      <c r="CD179" s="312"/>
      <c r="CE179" s="312" t="str">
        <f>IF(E179="PegaSys 2.1",Datenquelle_Peg2.1!$A$2,"")</f>
        <v/>
      </c>
      <c r="CF179" s="312" t="str">
        <f t="shared" si="51"/>
        <v/>
      </c>
      <c r="CG179" s="312" t="str">
        <f t="shared" si="52"/>
        <v/>
      </c>
      <c r="CH179" s="312" t="str">
        <f>IF(OR(S179="Rosetten",S179="Ovalrosetten"),Datenquelle_Peg2.1!$E$2,IF(OR(S179="Langschild",S179="Langschild schmal"),Datenquelle_Peg2.1!$E$3,IF(S179="Kurzschild",Datenquelle_Peg2.1!$E$4,IF(S179="Scandinavian Oval",Datenquelle_Peg2.1!$E$6,""))))</f>
        <v/>
      </c>
      <c r="CI179" s="312" t="str">
        <f>IF(T179=182,Datenquelle_Peg2.1!$G$2,IF(T179=192,Datenquelle_Peg2.1!$G$3,IF(T179=282,Datenquelle_Peg2.1!$G$4,IF(T179=292,Datenquelle_Peg2.1!$G$5,IF(T179=1182,Datenquelle_Peg2.1!$G$6,"")))))</f>
        <v/>
      </c>
      <c r="CJ179" s="312" t="str">
        <f>IF(G179="links",Datenquelle_Peg2.1!$I$2,IF(G179="rechts",Datenquelle_Peg2.1!$I$3,""))</f>
        <v/>
      </c>
      <c r="CK179" s="312" t="str">
        <f>IF(M179=7,Datenquelle_Peg2.1!$K$2,IF(M179=8,Datenquelle_Peg2.1!$K$3,IF(M179=8.5,Datenquelle_Peg2.1!$K$4,IF(M179=9,Datenquelle_Peg2.1!$K$5,IF(M179="F9 (FS)",Datenquelle_Peg2.1!$K$6,IF(M179=10,Datenquelle_Peg2.1!$K$7,""))))))</f>
        <v/>
      </c>
      <c r="CL179" s="312" t="str">
        <f>IF(L179="37-46 mm",Datenquelle_Peg2.1!$M$2,IF(L179="47-56 mm",Datenquelle_Peg2.1!$M$3,IF(L179="57-66 mm",Datenquelle_Peg2.1!$M$4,IF(L179="67-76 mm",Datenquelle_Peg2.1!$M$5,IF(L179="77-86 mm",Datenquelle_Peg2.1!$M$6,IF(L179="87-96 mm",Datenquelle_Peg2.1!$M$7,IF(L179="97-106 mm",Datenquelle_Peg2.1!$M$8,IF(L179="107-116 mm",Datenquelle_Peg2.1!$M$9,IF(L179="117-126 mm",Datenquelle_Peg2.1!$M$10,IF(L179="127-136 mm",Datenquelle_Peg2.1!$M$11,IF(L179="137-146 mm",Datenquelle_Peg2.1!$M$12,IF(L179="147-156 mm",Datenquelle_Peg2.1!$M$13,IF(L179="156-160 mm",Datenquelle_Peg2.1!$M$14,"")))))))))))))</f>
        <v/>
      </c>
      <c r="CM179" s="312" t="str">
        <f>IF(N179="Profilzyl. PZ",Datenquelle_Peg2.1!$O$3,IF(N179="Blind",Datenquelle_Peg2.1!$O$2,IF(N179="Zylinderabdeckung",Datenquelle_Peg2.1!$O$4,IF(N179="Scandinavian Oval",Datenquelle_Peg2.1!$O$5,""))))</f>
        <v/>
      </c>
      <c r="CN179" s="312" t="str">
        <f>IF(P179="PZ 70",Datenquelle_Peg2.1!$Q$3,IF(P179="PZ 72",Datenquelle_Peg2.1!$Q$4,IF(P179="PZ 78",Datenquelle_Peg2.1!$Q$5,IF(P179="PZ 85",Datenquelle_Peg2.1!$Q$6,IF(P179="PZ 88",Datenquelle_Peg2.1!$Q$7,IF(P179="PZ 92",Datenquelle_Peg2.1!$Q$8,IF(P179="00",Datenquelle_Peg2.1!$Q$2,IF(P179="SO 105",Datenquelle_Peg2.1!$Q$9,""))))))))</f>
        <v/>
      </c>
      <c r="CO179" s="312" t="str">
        <f>IF(O179="Profilzyl. PZ",Datenquelle_Peg2.1!$S$3,IF(O179="Blind",Datenquelle_Peg2.1!$S$2,IF(O179="Scandinavian Oval",Datenquelle_Peg2.1!$S$4,"")))</f>
        <v/>
      </c>
      <c r="CP179" s="312" t="str">
        <f t="shared" si="57"/>
        <v/>
      </c>
      <c r="CQ179" s="312" t="str">
        <f>IF(AND(Q179="außen",R179="einrastend"),Datenquelle_Peg2.1!$W$3,IF(AND(Q179="außen",R179="verschraubt"),Datenquelle_Peg2.1!$W$2,""))</f>
        <v/>
      </c>
      <c r="CR179" s="312" t="str">
        <f t="shared" si="53"/>
        <v/>
      </c>
      <c r="CS179" s="312" t="str">
        <f t="shared" si="54"/>
        <v/>
      </c>
      <c r="CT179" s="312" t="str">
        <f t="shared" si="55"/>
        <v/>
      </c>
      <c r="CU179" s="312"/>
      <c r="CV179" s="312"/>
      <c r="CW179" s="312"/>
      <c r="CX179" s="312"/>
      <c r="CY179" s="312"/>
      <c r="CZ179" s="312"/>
      <c r="DA179" s="312"/>
      <c r="DB179" s="312"/>
      <c r="DC179" s="312"/>
      <c r="DD179" s="312"/>
      <c r="DE179" s="312"/>
      <c r="DF179" s="312"/>
      <c r="DG179" s="312"/>
      <c r="DH179" s="312"/>
      <c r="DI179" s="312"/>
      <c r="DJ179" s="312"/>
      <c r="DK179" s="312"/>
      <c r="DL179" s="312"/>
      <c r="DM179" s="312"/>
      <c r="DN179" s="312"/>
      <c r="DO179" s="312"/>
      <c r="DP179" s="312"/>
      <c r="DQ179" s="312"/>
      <c r="DR179" s="312"/>
      <c r="DS179" s="312"/>
      <c r="DT179" s="312"/>
      <c r="DU179" s="312"/>
      <c r="DV179" s="312"/>
      <c r="DW179" s="312"/>
      <c r="DX179" s="312"/>
      <c r="DY179" s="312"/>
      <c r="DZ179" s="312"/>
      <c r="EA179" s="312"/>
      <c r="EB179" s="312"/>
      <c r="EC179" s="312"/>
      <c r="ED179" s="312"/>
      <c r="EE179" s="312"/>
      <c r="EF179" s="312"/>
      <c r="EG179" s="312"/>
      <c r="EH179" s="312"/>
      <c r="EI179" s="312"/>
      <c r="EJ179" s="312"/>
      <c r="EK179" s="312"/>
      <c r="EL179" s="312"/>
      <c r="EM179" s="312"/>
      <c r="EN179" s="312"/>
      <c r="EO179" s="312"/>
      <c r="EP179" s="312"/>
      <c r="EQ179" s="312"/>
      <c r="ER179" s="312"/>
      <c r="ES179" s="312"/>
      <c r="ET179" s="312"/>
      <c r="EU179" s="312"/>
      <c r="EV179" s="312"/>
      <c r="EW179" s="312"/>
      <c r="EX179" s="312"/>
      <c r="EY179" s="312"/>
    </row>
    <row r="180" spans="1:155" s="48" customFormat="1" ht="15.75" x14ac:dyDescent="0.2">
      <c r="A180" s="159" t="str">
        <f t="shared" si="58"/>
        <v/>
      </c>
      <c r="B180" s="72"/>
      <c r="C180" s="72"/>
      <c r="D180" s="73"/>
      <c r="E180" s="339"/>
      <c r="F180" s="340"/>
      <c r="G180" s="347"/>
      <c r="H180" s="347"/>
      <c r="I180" s="344"/>
      <c r="J180" s="345"/>
      <c r="K180" s="346"/>
      <c r="L180" s="229"/>
      <c r="M180" s="228"/>
      <c r="N180" s="65"/>
      <c r="O180" s="65"/>
      <c r="P180" s="67"/>
      <c r="Q180" s="62"/>
      <c r="R180" s="68"/>
      <c r="S180" s="63"/>
      <c r="T180" s="63"/>
      <c r="U180" s="337"/>
      <c r="V180" s="63"/>
      <c r="W180" s="123"/>
      <c r="X180" s="69"/>
      <c r="Y180" s="81"/>
      <c r="Z180" s="152"/>
      <c r="AA180" s="146"/>
      <c r="AB180" s="153"/>
      <c r="AC180" s="154"/>
      <c r="AD180" s="152"/>
      <c r="AE180" s="152"/>
      <c r="AF180" s="155"/>
      <c r="AG180" s="156"/>
      <c r="AH180" s="155"/>
      <c r="AI180" s="317" t="str">
        <f t="shared" si="48"/>
        <v/>
      </c>
      <c r="AJ180" s="317" t="str">
        <f t="shared" si="49"/>
        <v/>
      </c>
      <c r="AK180" s="328" t="e">
        <f>IF(AR180=".OS",VLOOKUP($AT180,'Pull-Downs_Zyl'!M:N,2,FALSE),VLOOKUP($AT180,'Pull-Downs_Zyl'!K:L,2,FALSE))</f>
        <v>#N/A</v>
      </c>
      <c r="AL180" s="318" t="str">
        <f t="shared" si="56"/>
        <v/>
      </c>
      <c r="AM180" s="158" t="e">
        <f>VLOOKUP($AT180,'Pull-Downs_Zyl'!$K$5:$O$525,3,FALSE)</f>
        <v>#N/A</v>
      </c>
      <c r="AN180" s="151" t="str">
        <f t="shared" si="42"/>
        <v/>
      </c>
      <c r="AO180" s="151" t="str">
        <f t="shared" si="43"/>
        <v/>
      </c>
      <c r="AP180" s="151" t="str">
        <f t="shared" si="44"/>
        <v/>
      </c>
      <c r="AQ180" s="151" t="str">
        <f t="shared" si="45"/>
        <v/>
      </c>
      <c r="AR180" s="207" t="str">
        <f t="shared" si="50"/>
        <v/>
      </c>
      <c r="AS180" s="157" t="s">
        <v>95</v>
      </c>
      <c r="AT180" s="158" t="str">
        <f>IF(V180="Zubehör/Ersatzteile",VLOOKUP(W180,'Pull-Downs_Zyl'!$K$518:$O$525,3,FALSE),CONCATENATE(AN180,AO180,AP180,AQ180,AR180))</f>
        <v/>
      </c>
      <c r="AW180" s="70" t="str">
        <f t="shared" si="46"/>
        <v/>
      </c>
      <c r="BD180" s="70" t="str">
        <f t="shared" si="47"/>
        <v/>
      </c>
      <c r="BK180" s="70" t="e">
        <f>IF(AND(#REF!="ja",M180=9,E180="PegaSys Office eVAYO"),CONCATENATE(L180,#REF!,M180,F180),IF(AND(#REF!="ja",M180=9,E180="PegaSys Office"),CONCATENATE(L180,#REF!,M180,F180),""))</f>
        <v>#REF!</v>
      </c>
      <c r="CB180" s="312"/>
      <c r="CC180" s="312"/>
      <c r="CD180" s="312"/>
      <c r="CE180" s="312" t="str">
        <f>IF(E180="PegaSys 2.1",Datenquelle_Peg2.1!$A$2,"")</f>
        <v/>
      </c>
      <c r="CF180" s="312" t="str">
        <f t="shared" si="51"/>
        <v/>
      </c>
      <c r="CG180" s="312" t="str">
        <f t="shared" si="52"/>
        <v/>
      </c>
      <c r="CH180" s="312" t="str">
        <f>IF(OR(S180="Rosetten",S180="Ovalrosetten"),Datenquelle_Peg2.1!$E$2,IF(OR(S180="Langschild",S180="Langschild schmal"),Datenquelle_Peg2.1!$E$3,IF(S180="Kurzschild",Datenquelle_Peg2.1!$E$4,IF(S180="Scandinavian Oval",Datenquelle_Peg2.1!$E$6,""))))</f>
        <v/>
      </c>
      <c r="CI180" s="312" t="str">
        <f>IF(T180=182,Datenquelle_Peg2.1!$G$2,IF(T180=192,Datenquelle_Peg2.1!$G$3,IF(T180=282,Datenquelle_Peg2.1!$G$4,IF(T180=292,Datenquelle_Peg2.1!$G$5,IF(T180=1182,Datenquelle_Peg2.1!$G$6,"")))))</f>
        <v/>
      </c>
      <c r="CJ180" s="312" t="str">
        <f>IF(G180="links",Datenquelle_Peg2.1!$I$2,IF(G180="rechts",Datenquelle_Peg2.1!$I$3,""))</f>
        <v/>
      </c>
      <c r="CK180" s="312" t="str">
        <f>IF(M180=7,Datenquelle_Peg2.1!$K$2,IF(M180=8,Datenquelle_Peg2.1!$K$3,IF(M180=8.5,Datenquelle_Peg2.1!$K$4,IF(M180=9,Datenquelle_Peg2.1!$K$5,IF(M180="F9 (FS)",Datenquelle_Peg2.1!$K$6,IF(M180=10,Datenquelle_Peg2.1!$K$7,""))))))</f>
        <v/>
      </c>
      <c r="CL180" s="312" t="str">
        <f>IF(L180="37-46 mm",Datenquelle_Peg2.1!$M$2,IF(L180="47-56 mm",Datenquelle_Peg2.1!$M$3,IF(L180="57-66 mm",Datenquelle_Peg2.1!$M$4,IF(L180="67-76 mm",Datenquelle_Peg2.1!$M$5,IF(L180="77-86 mm",Datenquelle_Peg2.1!$M$6,IF(L180="87-96 mm",Datenquelle_Peg2.1!$M$7,IF(L180="97-106 mm",Datenquelle_Peg2.1!$M$8,IF(L180="107-116 mm",Datenquelle_Peg2.1!$M$9,IF(L180="117-126 mm",Datenquelle_Peg2.1!$M$10,IF(L180="127-136 mm",Datenquelle_Peg2.1!$M$11,IF(L180="137-146 mm",Datenquelle_Peg2.1!$M$12,IF(L180="147-156 mm",Datenquelle_Peg2.1!$M$13,IF(L180="156-160 mm",Datenquelle_Peg2.1!$M$14,"")))))))))))))</f>
        <v/>
      </c>
      <c r="CM180" s="312" t="str">
        <f>IF(N180="Profilzyl. PZ",Datenquelle_Peg2.1!$O$3,IF(N180="Blind",Datenquelle_Peg2.1!$O$2,IF(N180="Zylinderabdeckung",Datenquelle_Peg2.1!$O$4,IF(N180="Scandinavian Oval",Datenquelle_Peg2.1!$O$5,""))))</f>
        <v/>
      </c>
      <c r="CN180" s="312" t="str">
        <f>IF(P180="PZ 70",Datenquelle_Peg2.1!$Q$3,IF(P180="PZ 72",Datenquelle_Peg2.1!$Q$4,IF(P180="PZ 78",Datenquelle_Peg2.1!$Q$5,IF(P180="PZ 85",Datenquelle_Peg2.1!$Q$6,IF(P180="PZ 88",Datenquelle_Peg2.1!$Q$7,IF(P180="PZ 92",Datenquelle_Peg2.1!$Q$8,IF(P180="00",Datenquelle_Peg2.1!$Q$2,IF(P180="SO 105",Datenquelle_Peg2.1!$Q$9,""))))))))</f>
        <v/>
      </c>
      <c r="CO180" s="312" t="str">
        <f>IF(O180="Profilzyl. PZ",Datenquelle_Peg2.1!$S$3,IF(O180="Blind",Datenquelle_Peg2.1!$S$2,IF(O180="Scandinavian Oval",Datenquelle_Peg2.1!$S$4,"")))</f>
        <v/>
      </c>
      <c r="CP180" s="312" t="str">
        <f t="shared" si="57"/>
        <v/>
      </c>
      <c r="CQ180" s="312" t="str">
        <f>IF(AND(Q180="außen",R180="einrastend"),Datenquelle_Peg2.1!$W$3,IF(AND(Q180="außen",R180="verschraubt"),Datenquelle_Peg2.1!$W$2,""))</f>
        <v/>
      </c>
      <c r="CR180" s="312" t="str">
        <f t="shared" si="53"/>
        <v/>
      </c>
      <c r="CS180" s="312" t="str">
        <f t="shared" si="54"/>
        <v/>
      </c>
      <c r="CT180" s="312" t="str">
        <f t="shared" si="55"/>
        <v/>
      </c>
      <c r="CU180" s="312"/>
      <c r="CV180" s="312"/>
      <c r="CW180" s="312"/>
      <c r="CX180" s="312"/>
      <c r="CY180" s="312"/>
      <c r="CZ180" s="312"/>
      <c r="DA180" s="312"/>
      <c r="DB180" s="312"/>
      <c r="DC180" s="312"/>
      <c r="DD180" s="312"/>
      <c r="DE180" s="312"/>
      <c r="DF180" s="312"/>
      <c r="DG180" s="312"/>
      <c r="DH180" s="312"/>
      <c r="DI180" s="312"/>
      <c r="DJ180" s="312"/>
      <c r="DK180" s="312"/>
      <c r="DL180" s="312"/>
      <c r="DM180" s="312"/>
      <c r="DN180" s="312"/>
      <c r="DO180" s="312"/>
      <c r="DP180" s="312"/>
      <c r="DQ180" s="312"/>
      <c r="DR180" s="312"/>
      <c r="DS180" s="312"/>
      <c r="DT180" s="312"/>
      <c r="DU180" s="312"/>
      <c r="DV180" s="312"/>
      <c r="DW180" s="312"/>
      <c r="DX180" s="312"/>
      <c r="DY180" s="312"/>
      <c r="DZ180" s="312"/>
      <c r="EA180" s="312"/>
      <c r="EB180" s="312"/>
      <c r="EC180" s="312"/>
      <c r="ED180" s="312"/>
      <c r="EE180" s="312"/>
      <c r="EF180" s="312"/>
      <c r="EG180" s="312"/>
      <c r="EH180" s="312"/>
      <c r="EI180" s="312"/>
      <c r="EJ180" s="312"/>
      <c r="EK180" s="312"/>
      <c r="EL180" s="312"/>
      <c r="EM180" s="312"/>
      <c r="EN180" s="312"/>
      <c r="EO180" s="312"/>
      <c r="EP180" s="312"/>
      <c r="EQ180" s="312"/>
      <c r="ER180" s="312"/>
      <c r="ES180" s="312"/>
      <c r="ET180" s="312"/>
      <c r="EU180" s="312"/>
      <c r="EV180" s="312"/>
      <c r="EW180" s="312"/>
      <c r="EX180" s="312"/>
      <c r="EY180" s="312"/>
    </row>
    <row r="181" spans="1:155" s="48" customFormat="1" ht="15.75" x14ac:dyDescent="0.2">
      <c r="A181" s="159" t="str">
        <f t="shared" si="58"/>
        <v/>
      </c>
      <c r="B181" s="72"/>
      <c r="C181" s="72"/>
      <c r="D181" s="73"/>
      <c r="E181" s="339"/>
      <c r="F181" s="340"/>
      <c r="G181" s="347"/>
      <c r="H181" s="347"/>
      <c r="I181" s="344"/>
      <c r="J181" s="345"/>
      <c r="K181" s="346"/>
      <c r="L181" s="229"/>
      <c r="M181" s="228"/>
      <c r="N181" s="65"/>
      <c r="O181" s="65"/>
      <c r="P181" s="67"/>
      <c r="Q181" s="62"/>
      <c r="R181" s="68"/>
      <c r="S181" s="63"/>
      <c r="T181" s="63"/>
      <c r="U181" s="337"/>
      <c r="V181" s="63"/>
      <c r="W181" s="123"/>
      <c r="X181" s="69"/>
      <c r="Y181" s="81"/>
      <c r="Z181" s="152"/>
      <c r="AA181" s="146"/>
      <c r="AB181" s="153"/>
      <c r="AC181" s="154"/>
      <c r="AD181" s="152"/>
      <c r="AE181" s="152"/>
      <c r="AF181" s="155"/>
      <c r="AG181" s="156"/>
      <c r="AH181" s="155"/>
      <c r="AI181" s="317" t="str">
        <f t="shared" si="48"/>
        <v/>
      </c>
      <c r="AJ181" s="317" t="str">
        <f t="shared" si="49"/>
        <v/>
      </c>
      <c r="AK181" s="328" t="e">
        <f>IF(AR181=".OS",VLOOKUP($AT181,'Pull-Downs_Zyl'!M:N,2,FALSE),VLOOKUP($AT181,'Pull-Downs_Zyl'!K:L,2,FALSE))</f>
        <v>#N/A</v>
      </c>
      <c r="AL181" s="318" t="str">
        <f t="shared" si="56"/>
        <v/>
      </c>
      <c r="AM181" s="158" t="e">
        <f>VLOOKUP($AT181,'Pull-Downs_Zyl'!$K$5:$O$525,3,FALSE)</f>
        <v>#N/A</v>
      </c>
      <c r="AN181" s="151" t="str">
        <f t="shared" si="42"/>
        <v/>
      </c>
      <c r="AO181" s="151" t="str">
        <f t="shared" si="43"/>
        <v/>
      </c>
      <c r="AP181" s="151" t="str">
        <f t="shared" si="44"/>
        <v/>
      </c>
      <c r="AQ181" s="151" t="str">
        <f t="shared" si="45"/>
        <v/>
      </c>
      <c r="AR181" s="207" t="str">
        <f t="shared" si="50"/>
        <v/>
      </c>
      <c r="AS181" s="157" t="s">
        <v>95</v>
      </c>
      <c r="AT181" s="158" t="str">
        <f>IF(V181="Zubehör/Ersatzteile",VLOOKUP(W181,'Pull-Downs_Zyl'!$K$518:$O$525,3,FALSE),CONCATENATE(AN181,AO181,AP181,AQ181,AR181))</f>
        <v/>
      </c>
      <c r="AW181" s="70" t="str">
        <f t="shared" si="46"/>
        <v/>
      </c>
      <c r="BD181" s="70" t="str">
        <f t="shared" si="47"/>
        <v/>
      </c>
      <c r="BK181" s="70" t="e">
        <f>IF(AND(#REF!="ja",M181=9,E181="PegaSys Office eVAYO"),CONCATENATE(L181,#REF!,M181,F181),IF(AND(#REF!="ja",M181=9,E181="PegaSys Office"),CONCATENATE(L181,#REF!,M181,F181),""))</f>
        <v>#REF!</v>
      </c>
      <c r="CB181" s="312"/>
      <c r="CC181" s="312"/>
      <c r="CD181" s="312"/>
      <c r="CE181" s="312" t="str">
        <f>IF(E181="PegaSys 2.1",Datenquelle_Peg2.1!$A$2,"")</f>
        <v/>
      </c>
      <c r="CF181" s="312" t="str">
        <f t="shared" si="51"/>
        <v/>
      </c>
      <c r="CG181" s="312" t="str">
        <f t="shared" si="52"/>
        <v/>
      </c>
      <c r="CH181" s="312" t="str">
        <f>IF(OR(S181="Rosetten",S181="Ovalrosetten"),Datenquelle_Peg2.1!$E$2,IF(OR(S181="Langschild",S181="Langschild schmal"),Datenquelle_Peg2.1!$E$3,IF(S181="Kurzschild",Datenquelle_Peg2.1!$E$4,IF(S181="Scandinavian Oval",Datenquelle_Peg2.1!$E$6,""))))</f>
        <v/>
      </c>
      <c r="CI181" s="312" t="str">
        <f>IF(T181=182,Datenquelle_Peg2.1!$G$2,IF(T181=192,Datenquelle_Peg2.1!$G$3,IF(T181=282,Datenquelle_Peg2.1!$G$4,IF(T181=292,Datenquelle_Peg2.1!$G$5,IF(T181=1182,Datenquelle_Peg2.1!$G$6,"")))))</f>
        <v/>
      </c>
      <c r="CJ181" s="312" t="str">
        <f>IF(G181="links",Datenquelle_Peg2.1!$I$2,IF(G181="rechts",Datenquelle_Peg2.1!$I$3,""))</f>
        <v/>
      </c>
      <c r="CK181" s="312" t="str">
        <f>IF(M181=7,Datenquelle_Peg2.1!$K$2,IF(M181=8,Datenquelle_Peg2.1!$K$3,IF(M181=8.5,Datenquelle_Peg2.1!$K$4,IF(M181=9,Datenquelle_Peg2.1!$K$5,IF(M181="F9 (FS)",Datenquelle_Peg2.1!$K$6,IF(M181=10,Datenquelle_Peg2.1!$K$7,""))))))</f>
        <v/>
      </c>
      <c r="CL181" s="312" t="str">
        <f>IF(L181="37-46 mm",Datenquelle_Peg2.1!$M$2,IF(L181="47-56 mm",Datenquelle_Peg2.1!$M$3,IF(L181="57-66 mm",Datenquelle_Peg2.1!$M$4,IF(L181="67-76 mm",Datenquelle_Peg2.1!$M$5,IF(L181="77-86 mm",Datenquelle_Peg2.1!$M$6,IF(L181="87-96 mm",Datenquelle_Peg2.1!$M$7,IF(L181="97-106 mm",Datenquelle_Peg2.1!$M$8,IF(L181="107-116 mm",Datenquelle_Peg2.1!$M$9,IF(L181="117-126 mm",Datenquelle_Peg2.1!$M$10,IF(L181="127-136 mm",Datenquelle_Peg2.1!$M$11,IF(L181="137-146 mm",Datenquelle_Peg2.1!$M$12,IF(L181="147-156 mm",Datenquelle_Peg2.1!$M$13,IF(L181="156-160 mm",Datenquelle_Peg2.1!$M$14,"")))))))))))))</f>
        <v/>
      </c>
      <c r="CM181" s="312" t="str">
        <f>IF(N181="Profilzyl. PZ",Datenquelle_Peg2.1!$O$3,IF(N181="Blind",Datenquelle_Peg2.1!$O$2,IF(N181="Zylinderabdeckung",Datenquelle_Peg2.1!$O$4,IF(N181="Scandinavian Oval",Datenquelle_Peg2.1!$O$5,""))))</f>
        <v/>
      </c>
      <c r="CN181" s="312" t="str">
        <f>IF(P181="PZ 70",Datenquelle_Peg2.1!$Q$3,IF(P181="PZ 72",Datenquelle_Peg2.1!$Q$4,IF(P181="PZ 78",Datenquelle_Peg2.1!$Q$5,IF(P181="PZ 85",Datenquelle_Peg2.1!$Q$6,IF(P181="PZ 88",Datenquelle_Peg2.1!$Q$7,IF(P181="PZ 92",Datenquelle_Peg2.1!$Q$8,IF(P181="00",Datenquelle_Peg2.1!$Q$2,IF(P181="SO 105",Datenquelle_Peg2.1!$Q$9,""))))))))</f>
        <v/>
      </c>
      <c r="CO181" s="312" t="str">
        <f>IF(O181="Profilzyl. PZ",Datenquelle_Peg2.1!$S$3,IF(O181="Blind",Datenquelle_Peg2.1!$S$2,IF(O181="Scandinavian Oval",Datenquelle_Peg2.1!$S$4,"")))</f>
        <v/>
      </c>
      <c r="CP181" s="312" t="str">
        <f t="shared" si="57"/>
        <v/>
      </c>
      <c r="CQ181" s="312" t="str">
        <f>IF(AND(Q181="außen",R181="einrastend"),Datenquelle_Peg2.1!$W$3,IF(AND(Q181="außen",R181="verschraubt"),Datenquelle_Peg2.1!$W$2,""))</f>
        <v/>
      </c>
      <c r="CR181" s="312" t="str">
        <f t="shared" si="53"/>
        <v/>
      </c>
      <c r="CS181" s="312" t="str">
        <f t="shared" si="54"/>
        <v/>
      </c>
      <c r="CT181" s="312" t="str">
        <f t="shared" si="55"/>
        <v/>
      </c>
      <c r="CU181" s="312"/>
      <c r="CV181" s="312"/>
      <c r="CW181" s="312"/>
      <c r="CX181" s="312"/>
      <c r="CY181" s="312"/>
      <c r="CZ181" s="312"/>
      <c r="DA181" s="312"/>
      <c r="DB181" s="312"/>
      <c r="DC181" s="312"/>
      <c r="DD181" s="312"/>
      <c r="DE181" s="312"/>
      <c r="DF181" s="312"/>
      <c r="DG181" s="312"/>
      <c r="DH181" s="312"/>
      <c r="DI181" s="312"/>
      <c r="DJ181" s="312"/>
      <c r="DK181" s="312"/>
      <c r="DL181" s="312"/>
      <c r="DM181" s="312"/>
      <c r="DN181" s="312"/>
      <c r="DO181" s="312"/>
      <c r="DP181" s="312"/>
      <c r="DQ181" s="312"/>
      <c r="DR181" s="312"/>
      <c r="DS181" s="312"/>
      <c r="DT181" s="312"/>
      <c r="DU181" s="312"/>
      <c r="DV181" s="312"/>
      <c r="DW181" s="312"/>
      <c r="DX181" s="312"/>
      <c r="DY181" s="312"/>
      <c r="DZ181" s="312"/>
      <c r="EA181" s="312"/>
      <c r="EB181" s="312"/>
      <c r="EC181" s="312"/>
      <c r="ED181" s="312"/>
      <c r="EE181" s="312"/>
      <c r="EF181" s="312"/>
      <c r="EG181" s="312"/>
      <c r="EH181" s="312"/>
      <c r="EI181" s="312"/>
      <c r="EJ181" s="312"/>
      <c r="EK181" s="312"/>
      <c r="EL181" s="312"/>
      <c r="EM181" s="312"/>
      <c r="EN181" s="312"/>
      <c r="EO181" s="312"/>
      <c r="EP181" s="312"/>
      <c r="EQ181" s="312"/>
      <c r="ER181" s="312"/>
      <c r="ES181" s="312"/>
      <c r="ET181" s="312"/>
      <c r="EU181" s="312"/>
      <c r="EV181" s="312"/>
      <c r="EW181" s="312"/>
      <c r="EX181" s="312"/>
      <c r="EY181" s="312"/>
    </row>
    <row r="182" spans="1:155" s="48" customFormat="1" ht="15.75" x14ac:dyDescent="0.2">
      <c r="A182" s="159" t="str">
        <f t="shared" si="58"/>
        <v/>
      </c>
      <c r="B182" s="72"/>
      <c r="C182" s="72"/>
      <c r="D182" s="73"/>
      <c r="E182" s="339"/>
      <c r="F182" s="340"/>
      <c r="G182" s="347"/>
      <c r="H182" s="347"/>
      <c r="I182" s="344"/>
      <c r="J182" s="345"/>
      <c r="K182" s="346"/>
      <c r="L182" s="229"/>
      <c r="M182" s="228"/>
      <c r="N182" s="65"/>
      <c r="O182" s="65"/>
      <c r="P182" s="67"/>
      <c r="Q182" s="62"/>
      <c r="R182" s="68"/>
      <c r="S182" s="63"/>
      <c r="T182" s="63"/>
      <c r="U182" s="337"/>
      <c r="V182" s="63"/>
      <c r="W182" s="123"/>
      <c r="X182" s="69"/>
      <c r="Y182" s="81"/>
      <c r="Z182" s="152"/>
      <c r="AA182" s="146"/>
      <c r="AB182" s="153"/>
      <c r="AC182" s="154"/>
      <c r="AD182" s="152"/>
      <c r="AE182" s="152"/>
      <c r="AF182" s="155"/>
      <c r="AG182" s="156"/>
      <c r="AH182" s="155"/>
      <c r="AI182" s="317" t="str">
        <f t="shared" si="48"/>
        <v/>
      </c>
      <c r="AJ182" s="317" t="str">
        <f t="shared" si="49"/>
        <v/>
      </c>
      <c r="AK182" s="328" t="e">
        <f>IF(AR182=".OS",VLOOKUP($AT182,'Pull-Downs_Zyl'!M:N,2,FALSE),VLOOKUP($AT182,'Pull-Downs_Zyl'!K:L,2,FALSE))</f>
        <v>#N/A</v>
      </c>
      <c r="AL182" s="318" t="str">
        <f t="shared" si="56"/>
        <v/>
      </c>
      <c r="AM182" s="158" t="e">
        <f>VLOOKUP($AT182,'Pull-Downs_Zyl'!$K$5:$O$525,3,FALSE)</f>
        <v>#N/A</v>
      </c>
      <c r="AN182" s="151" t="str">
        <f t="shared" si="42"/>
        <v/>
      </c>
      <c r="AO182" s="151" t="str">
        <f t="shared" si="43"/>
        <v/>
      </c>
      <c r="AP182" s="151" t="str">
        <f t="shared" si="44"/>
        <v/>
      </c>
      <c r="AQ182" s="151" t="str">
        <f t="shared" si="45"/>
        <v/>
      </c>
      <c r="AR182" s="207" t="str">
        <f t="shared" si="50"/>
        <v/>
      </c>
      <c r="AS182" s="157" t="s">
        <v>95</v>
      </c>
      <c r="AT182" s="158" t="str">
        <f>IF(V182="Zubehör/Ersatzteile",VLOOKUP(W182,'Pull-Downs_Zyl'!$K$518:$O$525,3,FALSE),CONCATENATE(AN182,AO182,AP182,AQ182,AR182))</f>
        <v/>
      </c>
      <c r="AW182" s="70" t="str">
        <f t="shared" si="46"/>
        <v/>
      </c>
      <c r="BD182" s="70" t="str">
        <f t="shared" si="47"/>
        <v/>
      </c>
      <c r="BK182" s="70" t="e">
        <f>IF(AND(#REF!="ja",M182=9,E182="PegaSys Office eVAYO"),CONCATENATE(L182,#REF!,M182,F182),IF(AND(#REF!="ja",M182=9,E182="PegaSys Office"),CONCATENATE(L182,#REF!,M182,F182),""))</f>
        <v>#REF!</v>
      </c>
      <c r="CB182" s="312"/>
      <c r="CC182" s="312"/>
      <c r="CD182" s="312"/>
      <c r="CE182" s="312" t="str">
        <f>IF(E182="PegaSys 2.1",Datenquelle_Peg2.1!$A$2,"")</f>
        <v/>
      </c>
      <c r="CF182" s="312" t="str">
        <f t="shared" si="51"/>
        <v/>
      </c>
      <c r="CG182" s="312" t="str">
        <f t="shared" si="52"/>
        <v/>
      </c>
      <c r="CH182" s="312" t="str">
        <f>IF(OR(S182="Rosetten",S182="Ovalrosetten"),Datenquelle_Peg2.1!$E$2,IF(OR(S182="Langschild",S182="Langschild schmal"),Datenquelle_Peg2.1!$E$3,IF(S182="Kurzschild",Datenquelle_Peg2.1!$E$4,IF(S182="Scandinavian Oval",Datenquelle_Peg2.1!$E$6,""))))</f>
        <v/>
      </c>
      <c r="CI182" s="312" t="str">
        <f>IF(T182=182,Datenquelle_Peg2.1!$G$2,IF(T182=192,Datenquelle_Peg2.1!$G$3,IF(T182=282,Datenquelle_Peg2.1!$G$4,IF(T182=292,Datenquelle_Peg2.1!$G$5,IF(T182=1182,Datenquelle_Peg2.1!$G$6,"")))))</f>
        <v/>
      </c>
      <c r="CJ182" s="312" t="str">
        <f>IF(G182="links",Datenquelle_Peg2.1!$I$2,IF(G182="rechts",Datenquelle_Peg2.1!$I$3,""))</f>
        <v/>
      </c>
      <c r="CK182" s="312" t="str">
        <f>IF(M182=7,Datenquelle_Peg2.1!$K$2,IF(M182=8,Datenquelle_Peg2.1!$K$3,IF(M182=8.5,Datenquelle_Peg2.1!$K$4,IF(M182=9,Datenquelle_Peg2.1!$K$5,IF(M182="F9 (FS)",Datenquelle_Peg2.1!$K$6,IF(M182=10,Datenquelle_Peg2.1!$K$7,""))))))</f>
        <v/>
      </c>
      <c r="CL182" s="312" t="str">
        <f>IF(L182="37-46 mm",Datenquelle_Peg2.1!$M$2,IF(L182="47-56 mm",Datenquelle_Peg2.1!$M$3,IF(L182="57-66 mm",Datenquelle_Peg2.1!$M$4,IF(L182="67-76 mm",Datenquelle_Peg2.1!$M$5,IF(L182="77-86 mm",Datenquelle_Peg2.1!$M$6,IF(L182="87-96 mm",Datenquelle_Peg2.1!$M$7,IF(L182="97-106 mm",Datenquelle_Peg2.1!$M$8,IF(L182="107-116 mm",Datenquelle_Peg2.1!$M$9,IF(L182="117-126 mm",Datenquelle_Peg2.1!$M$10,IF(L182="127-136 mm",Datenquelle_Peg2.1!$M$11,IF(L182="137-146 mm",Datenquelle_Peg2.1!$M$12,IF(L182="147-156 mm",Datenquelle_Peg2.1!$M$13,IF(L182="156-160 mm",Datenquelle_Peg2.1!$M$14,"")))))))))))))</f>
        <v/>
      </c>
      <c r="CM182" s="312" t="str">
        <f>IF(N182="Profilzyl. PZ",Datenquelle_Peg2.1!$O$3,IF(N182="Blind",Datenquelle_Peg2.1!$O$2,IF(N182="Zylinderabdeckung",Datenquelle_Peg2.1!$O$4,IF(N182="Scandinavian Oval",Datenquelle_Peg2.1!$O$5,""))))</f>
        <v/>
      </c>
      <c r="CN182" s="312" t="str">
        <f>IF(P182="PZ 70",Datenquelle_Peg2.1!$Q$3,IF(P182="PZ 72",Datenquelle_Peg2.1!$Q$4,IF(P182="PZ 78",Datenquelle_Peg2.1!$Q$5,IF(P182="PZ 85",Datenquelle_Peg2.1!$Q$6,IF(P182="PZ 88",Datenquelle_Peg2.1!$Q$7,IF(P182="PZ 92",Datenquelle_Peg2.1!$Q$8,IF(P182="00",Datenquelle_Peg2.1!$Q$2,IF(P182="SO 105",Datenquelle_Peg2.1!$Q$9,""))))))))</f>
        <v/>
      </c>
      <c r="CO182" s="312" t="str">
        <f>IF(O182="Profilzyl. PZ",Datenquelle_Peg2.1!$S$3,IF(O182="Blind",Datenquelle_Peg2.1!$S$2,IF(O182="Scandinavian Oval",Datenquelle_Peg2.1!$S$4,"")))</f>
        <v/>
      </c>
      <c r="CP182" s="312" t="str">
        <f t="shared" si="57"/>
        <v/>
      </c>
      <c r="CQ182" s="312" t="str">
        <f>IF(AND(Q182="außen",R182="einrastend"),Datenquelle_Peg2.1!$W$3,IF(AND(Q182="außen",R182="verschraubt"),Datenquelle_Peg2.1!$W$2,""))</f>
        <v/>
      </c>
      <c r="CR182" s="312" t="str">
        <f t="shared" si="53"/>
        <v/>
      </c>
      <c r="CS182" s="312" t="str">
        <f t="shared" si="54"/>
        <v/>
      </c>
      <c r="CT182" s="312" t="str">
        <f t="shared" si="55"/>
        <v/>
      </c>
      <c r="CU182" s="312"/>
      <c r="CV182" s="312"/>
      <c r="CW182" s="312"/>
      <c r="CX182" s="312"/>
      <c r="CY182" s="312"/>
      <c r="CZ182" s="312"/>
      <c r="DA182" s="312"/>
      <c r="DB182" s="312"/>
      <c r="DC182" s="312"/>
      <c r="DD182" s="312"/>
      <c r="DE182" s="312"/>
      <c r="DF182" s="312"/>
      <c r="DG182" s="312"/>
      <c r="DH182" s="312"/>
      <c r="DI182" s="312"/>
      <c r="DJ182" s="312"/>
      <c r="DK182" s="312"/>
      <c r="DL182" s="312"/>
      <c r="DM182" s="312"/>
      <c r="DN182" s="312"/>
      <c r="DO182" s="312"/>
      <c r="DP182" s="312"/>
      <c r="DQ182" s="312"/>
      <c r="DR182" s="312"/>
      <c r="DS182" s="312"/>
      <c r="DT182" s="312"/>
      <c r="DU182" s="312"/>
      <c r="DV182" s="312"/>
      <c r="DW182" s="312"/>
      <c r="DX182" s="312"/>
      <c r="DY182" s="312"/>
      <c r="DZ182" s="312"/>
      <c r="EA182" s="312"/>
      <c r="EB182" s="312"/>
      <c r="EC182" s="312"/>
      <c r="ED182" s="312"/>
      <c r="EE182" s="312"/>
      <c r="EF182" s="312"/>
      <c r="EG182" s="312"/>
      <c r="EH182" s="312"/>
      <c r="EI182" s="312"/>
      <c r="EJ182" s="312"/>
      <c r="EK182" s="312"/>
      <c r="EL182" s="312"/>
      <c r="EM182" s="312"/>
      <c r="EN182" s="312"/>
      <c r="EO182" s="312"/>
      <c r="EP182" s="312"/>
      <c r="EQ182" s="312"/>
      <c r="ER182" s="312"/>
      <c r="ES182" s="312"/>
      <c r="ET182" s="312"/>
      <c r="EU182" s="312"/>
      <c r="EV182" s="312"/>
      <c r="EW182" s="312"/>
      <c r="EX182" s="312"/>
      <c r="EY182" s="312"/>
    </row>
    <row r="183" spans="1:155" s="48" customFormat="1" ht="15.75" x14ac:dyDescent="0.2">
      <c r="A183" s="159" t="str">
        <f t="shared" si="58"/>
        <v/>
      </c>
      <c r="B183" s="72"/>
      <c r="C183" s="72"/>
      <c r="D183" s="73"/>
      <c r="E183" s="339"/>
      <c r="F183" s="340"/>
      <c r="G183" s="347"/>
      <c r="H183" s="347"/>
      <c r="I183" s="344"/>
      <c r="J183" s="345"/>
      <c r="K183" s="346"/>
      <c r="L183" s="229"/>
      <c r="M183" s="228"/>
      <c r="N183" s="65"/>
      <c r="O183" s="65"/>
      <c r="P183" s="67"/>
      <c r="Q183" s="62"/>
      <c r="R183" s="68"/>
      <c r="S183" s="63"/>
      <c r="T183" s="63"/>
      <c r="U183" s="337"/>
      <c r="V183" s="63"/>
      <c r="W183" s="123"/>
      <c r="X183" s="69"/>
      <c r="Y183" s="81"/>
      <c r="Z183" s="152"/>
      <c r="AA183" s="146"/>
      <c r="AB183" s="153"/>
      <c r="AC183" s="154"/>
      <c r="AD183" s="152"/>
      <c r="AE183" s="152"/>
      <c r="AF183" s="155"/>
      <c r="AG183" s="156"/>
      <c r="AH183" s="155"/>
      <c r="AI183" s="317" t="str">
        <f t="shared" si="48"/>
        <v/>
      </c>
      <c r="AJ183" s="317" t="str">
        <f t="shared" si="49"/>
        <v/>
      </c>
      <c r="AK183" s="328" t="e">
        <f>IF(AR183=".OS",VLOOKUP($AT183,'Pull-Downs_Zyl'!M:N,2,FALSE),VLOOKUP($AT183,'Pull-Downs_Zyl'!K:L,2,FALSE))</f>
        <v>#N/A</v>
      </c>
      <c r="AL183" s="318" t="str">
        <f t="shared" si="56"/>
        <v/>
      </c>
      <c r="AM183" s="158" t="e">
        <f>VLOOKUP($AT183,'Pull-Downs_Zyl'!$K$5:$O$525,3,FALSE)</f>
        <v>#N/A</v>
      </c>
      <c r="AN183" s="151" t="str">
        <f t="shared" si="42"/>
        <v/>
      </c>
      <c r="AO183" s="151" t="str">
        <f t="shared" si="43"/>
        <v/>
      </c>
      <c r="AP183" s="151" t="str">
        <f t="shared" si="44"/>
        <v/>
      </c>
      <c r="AQ183" s="151" t="str">
        <f t="shared" si="45"/>
        <v/>
      </c>
      <c r="AR183" s="207" t="str">
        <f t="shared" si="50"/>
        <v/>
      </c>
      <c r="AS183" s="157" t="s">
        <v>95</v>
      </c>
      <c r="AT183" s="158" t="str">
        <f>IF(V183="Zubehör/Ersatzteile",VLOOKUP(W183,'Pull-Downs_Zyl'!$K$518:$O$525,3,FALSE),CONCATENATE(AN183,AO183,AP183,AQ183,AR183))</f>
        <v/>
      </c>
      <c r="AW183" s="70" t="str">
        <f t="shared" si="46"/>
        <v/>
      </c>
      <c r="BD183" s="70" t="str">
        <f t="shared" si="47"/>
        <v/>
      </c>
      <c r="BK183" s="70" t="e">
        <f>IF(AND(#REF!="ja",M183=9,E183="PegaSys Office eVAYO"),CONCATENATE(L183,#REF!,M183,F183),IF(AND(#REF!="ja",M183=9,E183="PegaSys Office"),CONCATENATE(L183,#REF!,M183,F183),""))</f>
        <v>#REF!</v>
      </c>
      <c r="CB183" s="312"/>
      <c r="CC183" s="312"/>
      <c r="CD183" s="312"/>
      <c r="CE183" s="312" t="str">
        <f>IF(E183="PegaSys 2.1",Datenquelle_Peg2.1!$A$2,"")</f>
        <v/>
      </c>
      <c r="CF183" s="312" t="str">
        <f t="shared" si="51"/>
        <v/>
      </c>
      <c r="CG183" s="312" t="str">
        <f t="shared" si="52"/>
        <v/>
      </c>
      <c r="CH183" s="312" t="str">
        <f>IF(OR(S183="Rosetten",S183="Ovalrosetten"),Datenquelle_Peg2.1!$E$2,IF(OR(S183="Langschild",S183="Langschild schmal"),Datenquelle_Peg2.1!$E$3,IF(S183="Kurzschild",Datenquelle_Peg2.1!$E$4,IF(S183="Scandinavian Oval",Datenquelle_Peg2.1!$E$6,""))))</f>
        <v/>
      </c>
      <c r="CI183" s="312" t="str">
        <f>IF(T183=182,Datenquelle_Peg2.1!$G$2,IF(T183=192,Datenquelle_Peg2.1!$G$3,IF(T183=282,Datenquelle_Peg2.1!$G$4,IF(T183=292,Datenquelle_Peg2.1!$G$5,IF(T183=1182,Datenquelle_Peg2.1!$G$6,"")))))</f>
        <v/>
      </c>
      <c r="CJ183" s="312" t="str">
        <f>IF(G183="links",Datenquelle_Peg2.1!$I$2,IF(G183="rechts",Datenquelle_Peg2.1!$I$3,""))</f>
        <v/>
      </c>
      <c r="CK183" s="312" t="str">
        <f>IF(M183=7,Datenquelle_Peg2.1!$K$2,IF(M183=8,Datenquelle_Peg2.1!$K$3,IF(M183=8.5,Datenquelle_Peg2.1!$K$4,IF(M183=9,Datenquelle_Peg2.1!$K$5,IF(M183="F9 (FS)",Datenquelle_Peg2.1!$K$6,IF(M183=10,Datenquelle_Peg2.1!$K$7,""))))))</f>
        <v/>
      </c>
      <c r="CL183" s="312" t="str">
        <f>IF(L183="37-46 mm",Datenquelle_Peg2.1!$M$2,IF(L183="47-56 mm",Datenquelle_Peg2.1!$M$3,IF(L183="57-66 mm",Datenquelle_Peg2.1!$M$4,IF(L183="67-76 mm",Datenquelle_Peg2.1!$M$5,IF(L183="77-86 mm",Datenquelle_Peg2.1!$M$6,IF(L183="87-96 mm",Datenquelle_Peg2.1!$M$7,IF(L183="97-106 mm",Datenquelle_Peg2.1!$M$8,IF(L183="107-116 mm",Datenquelle_Peg2.1!$M$9,IF(L183="117-126 mm",Datenquelle_Peg2.1!$M$10,IF(L183="127-136 mm",Datenquelle_Peg2.1!$M$11,IF(L183="137-146 mm",Datenquelle_Peg2.1!$M$12,IF(L183="147-156 mm",Datenquelle_Peg2.1!$M$13,IF(L183="156-160 mm",Datenquelle_Peg2.1!$M$14,"")))))))))))))</f>
        <v/>
      </c>
      <c r="CM183" s="312" t="str">
        <f>IF(N183="Profilzyl. PZ",Datenquelle_Peg2.1!$O$3,IF(N183="Blind",Datenquelle_Peg2.1!$O$2,IF(N183="Zylinderabdeckung",Datenquelle_Peg2.1!$O$4,IF(N183="Scandinavian Oval",Datenquelle_Peg2.1!$O$5,""))))</f>
        <v/>
      </c>
      <c r="CN183" s="312" t="str">
        <f>IF(P183="PZ 70",Datenquelle_Peg2.1!$Q$3,IF(P183="PZ 72",Datenquelle_Peg2.1!$Q$4,IF(P183="PZ 78",Datenquelle_Peg2.1!$Q$5,IF(P183="PZ 85",Datenquelle_Peg2.1!$Q$6,IF(P183="PZ 88",Datenquelle_Peg2.1!$Q$7,IF(P183="PZ 92",Datenquelle_Peg2.1!$Q$8,IF(P183="00",Datenquelle_Peg2.1!$Q$2,IF(P183="SO 105",Datenquelle_Peg2.1!$Q$9,""))))))))</f>
        <v/>
      </c>
      <c r="CO183" s="312" t="str">
        <f>IF(O183="Profilzyl. PZ",Datenquelle_Peg2.1!$S$3,IF(O183="Blind",Datenquelle_Peg2.1!$S$2,IF(O183="Scandinavian Oval",Datenquelle_Peg2.1!$S$4,"")))</f>
        <v/>
      </c>
      <c r="CP183" s="312" t="str">
        <f t="shared" si="57"/>
        <v/>
      </c>
      <c r="CQ183" s="312" t="str">
        <f>IF(AND(Q183="außen",R183="einrastend"),Datenquelle_Peg2.1!$W$3,IF(AND(Q183="außen",R183="verschraubt"),Datenquelle_Peg2.1!$W$2,""))</f>
        <v/>
      </c>
      <c r="CR183" s="312" t="str">
        <f t="shared" si="53"/>
        <v/>
      </c>
      <c r="CS183" s="312" t="str">
        <f t="shared" si="54"/>
        <v/>
      </c>
      <c r="CT183" s="312" t="str">
        <f t="shared" si="55"/>
        <v/>
      </c>
      <c r="CU183" s="312"/>
      <c r="CV183" s="312"/>
      <c r="CW183" s="312"/>
      <c r="CX183" s="312"/>
      <c r="CY183" s="312"/>
      <c r="CZ183" s="312"/>
      <c r="DA183" s="312"/>
      <c r="DB183" s="312"/>
      <c r="DC183" s="312"/>
      <c r="DD183" s="312"/>
      <c r="DE183" s="312"/>
      <c r="DF183" s="312"/>
      <c r="DG183" s="312"/>
      <c r="DH183" s="312"/>
      <c r="DI183" s="312"/>
      <c r="DJ183" s="312"/>
      <c r="DK183" s="312"/>
      <c r="DL183" s="312"/>
      <c r="DM183" s="312"/>
      <c r="DN183" s="312"/>
      <c r="DO183" s="312"/>
      <c r="DP183" s="312"/>
      <c r="DQ183" s="312"/>
      <c r="DR183" s="312"/>
      <c r="DS183" s="312"/>
      <c r="DT183" s="312"/>
      <c r="DU183" s="312"/>
      <c r="DV183" s="312"/>
      <c r="DW183" s="312"/>
      <c r="DX183" s="312"/>
      <c r="DY183" s="312"/>
      <c r="DZ183" s="312"/>
      <c r="EA183" s="312"/>
      <c r="EB183" s="312"/>
      <c r="EC183" s="312"/>
      <c r="ED183" s="312"/>
      <c r="EE183" s="312"/>
      <c r="EF183" s="312"/>
      <c r="EG183" s="312"/>
      <c r="EH183" s="312"/>
      <c r="EI183" s="312"/>
      <c r="EJ183" s="312"/>
      <c r="EK183" s="312"/>
      <c r="EL183" s="312"/>
      <c r="EM183" s="312"/>
      <c r="EN183" s="312"/>
      <c r="EO183" s="312"/>
      <c r="EP183" s="312"/>
      <c r="EQ183" s="312"/>
      <c r="ER183" s="312"/>
      <c r="ES183" s="312"/>
      <c r="ET183" s="312"/>
      <c r="EU183" s="312"/>
      <c r="EV183" s="312"/>
      <c r="EW183" s="312"/>
      <c r="EX183" s="312"/>
      <c r="EY183" s="312"/>
    </row>
    <row r="184" spans="1:155" s="48" customFormat="1" ht="15.75" x14ac:dyDescent="0.2">
      <c r="A184" s="159" t="str">
        <f t="shared" si="58"/>
        <v/>
      </c>
      <c r="B184" s="72"/>
      <c r="C184" s="72"/>
      <c r="D184" s="73"/>
      <c r="E184" s="339"/>
      <c r="F184" s="340"/>
      <c r="G184" s="347"/>
      <c r="H184" s="347"/>
      <c r="I184" s="344"/>
      <c r="J184" s="345"/>
      <c r="K184" s="346"/>
      <c r="L184" s="229"/>
      <c r="M184" s="228"/>
      <c r="N184" s="65"/>
      <c r="O184" s="65"/>
      <c r="P184" s="67"/>
      <c r="Q184" s="62"/>
      <c r="R184" s="68"/>
      <c r="S184" s="63"/>
      <c r="T184" s="63"/>
      <c r="U184" s="337"/>
      <c r="V184" s="63"/>
      <c r="W184" s="123"/>
      <c r="X184" s="69"/>
      <c r="Y184" s="81"/>
      <c r="Z184" s="152"/>
      <c r="AA184" s="146"/>
      <c r="AB184" s="153"/>
      <c r="AC184" s="154"/>
      <c r="AD184" s="152"/>
      <c r="AE184" s="152"/>
      <c r="AF184" s="155"/>
      <c r="AG184" s="156"/>
      <c r="AH184" s="155"/>
      <c r="AI184" s="317" t="str">
        <f t="shared" si="48"/>
        <v/>
      </c>
      <c r="AJ184" s="317" t="str">
        <f t="shared" si="49"/>
        <v/>
      </c>
      <c r="AK184" s="328" t="e">
        <f>IF(AR184=".OS",VLOOKUP($AT184,'Pull-Downs_Zyl'!M:N,2,FALSE),VLOOKUP($AT184,'Pull-Downs_Zyl'!K:L,2,FALSE))</f>
        <v>#N/A</v>
      </c>
      <c r="AL184" s="318" t="str">
        <f t="shared" si="56"/>
        <v/>
      </c>
      <c r="AM184" s="158" t="e">
        <f>VLOOKUP($AT184,'Pull-Downs_Zyl'!$K$5:$O$525,3,FALSE)</f>
        <v>#N/A</v>
      </c>
      <c r="AN184" s="151" t="str">
        <f t="shared" si="42"/>
        <v/>
      </c>
      <c r="AO184" s="151" t="str">
        <f t="shared" si="43"/>
        <v/>
      </c>
      <c r="AP184" s="151" t="str">
        <f t="shared" si="44"/>
        <v/>
      </c>
      <c r="AQ184" s="151" t="str">
        <f t="shared" si="45"/>
        <v/>
      </c>
      <c r="AR184" s="207" t="str">
        <f t="shared" si="50"/>
        <v/>
      </c>
      <c r="AS184" s="157" t="s">
        <v>95</v>
      </c>
      <c r="AT184" s="158" t="str">
        <f>IF(V184="Zubehör/Ersatzteile",VLOOKUP(W184,'Pull-Downs_Zyl'!$K$518:$O$525,3,FALSE),CONCATENATE(AN184,AO184,AP184,AQ184,AR184))</f>
        <v/>
      </c>
      <c r="AW184" s="70" t="str">
        <f t="shared" si="46"/>
        <v/>
      </c>
      <c r="BD184" s="70" t="str">
        <f t="shared" si="47"/>
        <v/>
      </c>
      <c r="BK184" s="70" t="e">
        <f>IF(AND(#REF!="ja",M184=9,E184="PegaSys Office eVAYO"),CONCATENATE(L184,#REF!,M184,F184),IF(AND(#REF!="ja",M184=9,E184="PegaSys Office"),CONCATENATE(L184,#REF!,M184,F184),""))</f>
        <v>#REF!</v>
      </c>
      <c r="CB184" s="312"/>
      <c r="CC184" s="312"/>
      <c r="CD184" s="312"/>
      <c r="CE184" s="312" t="str">
        <f>IF(E184="PegaSys 2.1",Datenquelle_Peg2.1!$A$2,"")</f>
        <v/>
      </c>
      <c r="CF184" s="312" t="str">
        <f t="shared" si="51"/>
        <v/>
      </c>
      <c r="CG184" s="312" t="str">
        <f t="shared" si="52"/>
        <v/>
      </c>
      <c r="CH184" s="312" t="str">
        <f>IF(OR(S184="Rosetten",S184="Ovalrosetten"),Datenquelle_Peg2.1!$E$2,IF(OR(S184="Langschild",S184="Langschild schmal"),Datenquelle_Peg2.1!$E$3,IF(S184="Kurzschild",Datenquelle_Peg2.1!$E$4,IF(S184="Scandinavian Oval",Datenquelle_Peg2.1!$E$6,""))))</f>
        <v/>
      </c>
      <c r="CI184" s="312" t="str">
        <f>IF(T184=182,Datenquelle_Peg2.1!$G$2,IF(T184=192,Datenquelle_Peg2.1!$G$3,IF(T184=282,Datenquelle_Peg2.1!$G$4,IF(T184=292,Datenquelle_Peg2.1!$G$5,IF(T184=1182,Datenquelle_Peg2.1!$G$6,"")))))</f>
        <v/>
      </c>
      <c r="CJ184" s="312" t="str">
        <f>IF(G184="links",Datenquelle_Peg2.1!$I$2,IF(G184="rechts",Datenquelle_Peg2.1!$I$3,""))</f>
        <v/>
      </c>
      <c r="CK184" s="312" t="str">
        <f>IF(M184=7,Datenquelle_Peg2.1!$K$2,IF(M184=8,Datenquelle_Peg2.1!$K$3,IF(M184=8.5,Datenquelle_Peg2.1!$K$4,IF(M184=9,Datenquelle_Peg2.1!$K$5,IF(M184="F9 (FS)",Datenquelle_Peg2.1!$K$6,IF(M184=10,Datenquelle_Peg2.1!$K$7,""))))))</f>
        <v/>
      </c>
      <c r="CL184" s="312" t="str">
        <f>IF(L184="37-46 mm",Datenquelle_Peg2.1!$M$2,IF(L184="47-56 mm",Datenquelle_Peg2.1!$M$3,IF(L184="57-66 mm",Datenquelle_Peg2.1!$M$4,IF(L184="67-76 mm",Datenquelle_Peg2.1!$M$5,IF(L184="77-86 mm",Datenquelle_Peg2.1!$M$6,IF(L184="87-96 mm",Datenquelle_Peg2.1!$M$7,IF(L184="97-106 mm",Datenquelle_Peg2.1!$M$8,IF(L184="107-116 mm",Datenquelle_Peg2.1!$M$9,IF(L184="117-126 mm",Datenquelle_Peg2.1!$M$10,IF(L184="127-136 mm",Datenquelle_Peg2.1!$M$11,IF(L184="137-146 mm",Datenquelle_Peg2.1!$M$12,IF(L184="147-156 mm",Datenquelle_Peg2.1!$M$13,IF(L184="156-160 mm",Datenquelle_Peg2.1!$M$14,"")))))))))))))</f>
        <v/>
      </c>
      <c r="CM184" s="312" t="str">
        <f>IF(N184="Profilzyl. PZ",Datenquelle_Peg2.1!$O$3,IF(N184="Blind",Datenquelle_Peg2.1!$O$2,IF(N184="Zylinderabdeckung",Datenquelle_Peg2.1!$O$4,IF(N184="Scandinavian Oval",Datenquelle_Peg2.1!$O$5,""))))</f>
        <v/>
      </c>
      <c r="CN184" s="312" t="str">
        <f>IF(P184="PZ 70",Datenquelle_Peg2.1!$Q$3,IF(P184="PZ 72",Datenquelle_Peg2.1!$Q$4,IF(P184="PZ 78",Datenquelle_Peg2.1!$Q$5,IF(P184="PZ 85",Datenquelle_Peg2.1!$Q$6,IF(P184="PZ 88",Datenquelle_Peg2.1!$Q$7,IF(P184="PZ 92",Datenquelle_Peg2.1!$Q$8,IF(P184="00",Datenquelle_Peg2.1!$Q$2,IF(P184="SO 105",Datenquelle_Peg2.1!$Q$9,""))))))))</f>
        <v/>
      </c>
      <c r="CO184" s="312" t="str">
        <f>IF(O184="Profilzyl. PZ",Datenquelle_Peg2.1!$S$3,IF(O184="Blind",Datenquelle_Peg2.1!$S$2,IF(O184="Scandinavian Oval",Datenquelle_Peg2.1!$S$4,"")))</f>
        <v/>
      </c>
      <c r="CP184" s="312" t="str">
        <f t="shared" si="57"/>
        <v/>
      </c>
      <c r="CQ184" s="312" t="str">
        <f>IF(AND(Q184="außen",R184="einrastend"),Datenquelle_Peg2.1!$W$3,IF(AND(Q184="außen",R184="verschraubt"),Datenquelle_Peg2.1!$W$2,""))</f>
        <v/>
      </c>
      <c r="CR184" s="312" t="str">
        <f t="shared" si="53"/>
        <v/>
      </c>
      <c r="CS184" s="312" t="str">
        <f t="shared" si="54"/>
        <v/>
      </c>
      <c r="CT184" s="312" t="str">
        <f t="shared" si="55"/>
        <v/>
      </c>
      <c r="CU184" s="312"/>
      <c r="CV184" s="312"/>
      <c r="CW184" s="312"/>
      <c r="CX184" s="312"/>
      <c r="CY184" s="312"/>
      <c r="CZ184" s="312"/>
      <c r="DA184" s="312"/>
      <c r="DB184" s="312"/>
      <c r="DC184" s="312"/>
      <c r="DD184" s="312"/>
      <c r="DE184" s="312"/>
      <c r="DF184" s="312"/>
      <c r="DG184" s="312"/>
      <c r="DH184" s="312"/>
      <c r="DI184" s="312"/>
      <c r="DJ184" s="312"/>
      <c r="DK184" s="312"/>
      <c r="DL184" s="312"/>
      <c r="DM184" s="312"/>
      <c r="DN184" s="312"/>
      <c r="DO184" s="312"/>
      <c r="DP184" s="312"/>
      <c r="DQ184" s="312"/>
      <c r="DR184" s="312"/>
      <c r="DS184" s="312"/>
      <c r="DT184" s="312"/>
      <c r="DU184" s="312"/>
      <c r="DV184" s="312"/>
      <c r="DW184" s="312"/>
      <c r="DX184" s="312"/>
      <c r="DY184" s="312"/>
      <c r="DZ184" s="312"/>
      <c r="EA184" s="312"/>
      <c r="EB184" s="312"/>
      <c r="EC184" s="312"/>
      <c r="ED184" s="312"/>
      <c r="EE184" s="312"/>
      <c r="EF184" s="312"/>
      <c r="EG184" s="312"/>
      <c r="EH184" s="312"/>
      <c r="EI184" s="312"/>
      <c r="EJ184" s="312"/>
      <c r="EK184" s="312"/>
      <c r="EL184" s="312"/>
      <c r="EM184" s="312"/>
      <c r="EN184" s="312"/>
      <c r="EO184" s="312"/>
      <c r="EP184" s="312"/>
      <c r="EQ184" s="312"/>
      <c r="ER184" s="312"/>
      <c r="ES184" s="312"/>
      <c r="ET184" s="312"/>
      <c r="EU184" s="312"/>
      <c r="EV184" s="312"/>
      <c r="EW184" s="312"/>
      <c r="EX184" s="312"/>
      <c r="EY184" s="312"/>
    </row>
    <row r="185" spans="1:155" s="48" customFormat="1" ht="15.75" x14ac:dyDescent="0.2">
      <c r="A185" s="159" t="str">
        <f t="shared" si="58"/>
        <v/>
      </c>
      <c r="B185" s="72"/>
      <c r="C185" s="72"/>
      <c r="D185" s="73"/>
      <c r="E185" s="339"/>
      <c r="F185" s="340"/>
      <c r="G185" s="347"/>
      <c r="H185" s="347"/>
      <c r="I185" s="344"/>
      <c r="J185" s="345"/>
      <c r="K185" s="346"/>
      <c r="L185" s="229"/>
      <c r="M185" s="228"/>
      <c r="N185" s="65"/>
      <c r="O185" s="65"/>
      <c r="P185" s="67"/>
      <c r="Q185" s="62"/>
      <c r="R185" s="68"/>
      <c r="S185" s="63"/>
      <c r="T185" s="63"/>
      <c r="U185" s="337"/>
      <c r="V185" s="63"/>
      <c r="W185" s="123"/>
      <c r="X185" s="69"/>
      <c r="Y185" s="81"/>
      <c r="Z185" s="152"/>
      <c r="AA185" s="146"/>
      <c r="AB185" s="153"/>
      <c r="AC185" s="154"/>
      <c r="AD185" s="152"/>
      <c r="AE185" s="152"/>
      <c r="AF185" s="155"/>
      <c r="AG185" s="156"/>
      <c r="AH185" s="155"/>
      <c r="AI185" s="317" t="str">
        <f t="shared" si="48"/>
        <v/>
      </c>
      <c r="AJ185" s="317" t="str">
        <f t="shared" si="49"/>
        <v/>
      </c>
      <c r="AK185" s="328" t="e">
        <f>IF(AR185=".OS",VLOOKUP($AT185,'Pull-Downs_Zyl'!M:N,2,FALSE),VLOOKUP($AT185,'Pull-Downs_Zyl'!K:L,2,FALSE))</f>
        <v>#N/A</v>
      </c>
      <c r="AL185" s="318" t="str">
        <f t="shared" si="56"/>
        <v/>
      </c>
      <c r="AM185" s="158" t="e">
        <f>VLOOKUP($AT185,'Pull-Downs_Zyl'!$K$5:$O$525,3,FALSE)</f>
        <v>#N/A</v>
      </c>
      <c r="AN185" s="151" t="str">
        <f t="shared" si="42"/>
        <v/>
      </c>
      <c r="AO185" s="151" t="str">
        <f t="shared" si="43"/>
        <v/>
      </c>
      <c r="AP185" s="151" t="str">
        <f t="shared" si="44"/>
        <v/>
      </c>
      <c r="AQ185" s="151" t="str">
        <f t="shared" si="45"/>
        <v/>
      </c>
      <c r="AR185" s="207" t="str">
        <f t="shared" si="50"/>
        <v/>
      </c>
      <c r="AS185" s="157" t="s">
        <v>95</v>
      </c>
      <c r="AT185" s="158" t="str">
        <f>IF(V185="Zubehör/Ersatzteile",VLOOKUP(W185,'Pull-Downs_Zyl'!$K$518:$O$525,3,FALSE),CONCATENATE(AN185,AO185,AP185,AQ185,AR185))</f>
        <v/>
      </c>
      <c r="AW185" s="70" t="str">
        <f t="shared" si="46"/>
        <v/>
      </c>
      <c r="BD185" s="70" t="str">
        <f t="shared" si="47"/>
        <v/>
      </c>
      <c r="BK185" s="70" t="e">
        <f>IF(AND(#REF!="ja",M185=9,E185="PegaSys Office eVAYO"),CONCATENATE(L185,#REF!,M185,F185),IF(AND(#REF!="ja",M185=9,E185="PegaSys Office"),CONCATENATE(L185,#REF!,M185,F185),""))</f>
        <v>#REF!</v>
      </c>
      <c r="CB185" s="312"/>
      <c r="CC185" s="312"/>
      <c r="CD185" s="312"/>
      <c r="CE185" s="312" t="str">
        <f>IF(E185="PegaSys 2.1",Datenquelle_Peg2.1!$A$2,"")</f>
        <v/>
      </c>
      <c r="CF185" s="312" t="str">
        <f t="shared" si="51"/>
        <v/>
      </c>
      <c r="CG185" s="312" t="str">
        <f t="shared" si="52"/>
        <v/>
      </c>
      <c r="CH185" s="312" t="str">
        <f>IF(OR(S185="Rosetten",S185="Ovalrosetten"),Datenquelle_Peg2.1!$E$2,IF(OR(S185="Langschild",S185="Langschild schmal"),Datenquelle_Peg2.1!$E$3,IF(S185="Kurzschild",Datenquelle_Peg2.1!$E$4,IF(S185="Scandinavian Oval",Datenquelle_Peg2.1!$E$6,""))))</f>
        <v/>
      </c>
      <c r="CI185" s="312" t="str">
        <f>IF(T185=182,Datenquelle_Peg2.1!$G$2,IF(T185=192,Datenquelle_Peg2.1!$G$3,IF(T185=282,Datenquelle_Peg2.1!$G$4,IF(T185=292,Datenquelle_Peg2.1!$G$5,IF(T185=1182,Datenquelle_Peg2.1!$G$6,"")))))</f>
        <v/>
      </c>
      <c r="CJ185" s="312" t="str">
        <f>IF(G185="links",Datenquelle_Peg2.1!$I$2,IF(G185="rechts",Datenquelle_Peg2.1!$I$3,""))</f>
        <v/>
      </c>
      <c r="CK185" s="312" t="str">
        <f>IF(M185=7,Datenquelle_Peg2.1!$K$2,IF(M185=8,Datenquelle_Peg2.1!$K$3,IF(M185=8.5,Datenquelle_Peg2.1!$K$4,IF(M185=9,Datenquelle_Peg2.1!$K$5,IF(M185="F9 (FS)",Datenquelle_Peg2.1!$K$6,IF(M185=10,Datenquelle_Peg2.1!$K$7,""))))))</f>
        <v/>
      </c>
      <c r="CL185" s="312" t="str">
        <f>IF(L185="37-46 mm",Datenquelle_Peg2.1!$M$2,IF(L185="47-56 mm",Datenquelle_Peg2.1!$M$3,IF(L185="57-66 mm",Datenquelle_Peg2.1!$M$4,IF(L185="67-76 mm",Datenquelle_Peg2.1!$M$5,IF(L185="77-86 mm",Datenquelle_Peg2.1!$M$6,IF(L185="87-96 mm",Datenquelle_Peg2.1!$M$7,IF(L185="97-106 mm",Datenquelle_Peg2.1!$M$8,IF(L185="107-116 mm",Datenquelle_Peg2.1!$M$9,IF(L185="117-126 mm",Datenquelle_Peg2.1!$M$10,IF(L185="127-136 mm",Datenquelle_Peg2.1!$M$11,IF(L185="137-146 mm",Datenquelle_Peg2.1!$M$12,IF(L185="147-156 mm",Datenquelle_Peg2.1!$M$13,IF(L185="156-160 mm",Datenquelle_Peg2.1!$M$14,"")))))))))))))</f>
        <v/>
      </c>
      <c r="CM185" s="312" t="str">
        <f>IF(N185="Profilzyl. PZ",Datenquelle_Peg2.1!$O$3,IF(N185="Blind",Datenquelle_Peg2.1!$O$2,IF(N185="Zylinderabdeckung",Datenquelle_Peg2.1!$O$4,IF(N185="Scandinavian Oval",Datenquelle_Peg2.1!$O$5,""))))</f>
        <v/>
      </c>
      <c r="CN185" s="312" t="str">
        <f>IF(P185="PZ 70",Datenquelle_Peg2.1!$Q$3,IF(P185="PZ 72",Datenquelle_Peg2.1!$Q$4,IF(P185="PZ 78",Datenquelle_Peg2.1!$Q$5,IF(P185="PZ 85",Datenquelle_Peg2.1!$Q$6,IF(P185="PZ 88",Datenquelle_Peg2.1!$Q$7,IF(P185="PZ 92",Datenquelle_Peg2.1!$Q$8,IF(P185="00",Datenquelle_Peg2.1!$Q$2,IF(P185="SO 105",Datenquelle_Peg2.1!$Q$9,""))))))))</f>
        <v/>
      </c>
      <c r="CO185" s="312" t="str">
        <f>IF(O185="Profilzyl. PZ",Datenquelle_Peg2.1!$S$3,IF(O185="Blind",Datenquelle_Peg2.1!$S$2,IF(O185="Scandinavian Oval",Datenquelle_Peg2.1!$S$4,"")))</f>
        <v/>
      </c>
      <c r="CP185" s="312" t="str">
        <f t="shared" si="57"/>
        <v/>
      </c>
      <c r="CQ185" s="312" t="str">
        <f>IF(AND(Q185="außen",R185="einrastend"),Datenquelle_Peg2.1!$W$3,IF(AND(Q185="außen",R185="verschraubt"),Datenquelle_Peg2.1!$W$2,""))</f>
        <v/>
      </c>
      <c r="CR185" s="312" t="str">
        <f t="shared" si="53"/>
        <v/>
      </c>
      <c r="CS185" s="312" t="str">
        <f t="shared" si="54"/>
        <v/>
      </c>
      <c r="CT185" s="312" t="str">
        <f t="shared" si="55"/>
        <v/>
      </c>
      <c r="CU185" s="312"/>
      <c r="CV185" s="312"/>
      <c r="CW185" s="312"/>
      <c r="CX185" s="312"/>
      <c r="CY185" s="312"/>
      <c r="CZ185" s="312"/>
      <c r="DA185" s="312"/>
      <c r="DB185" s="312"/>
      <c r="DC185" s="312"/>
      <c r="DD185" s="312"/>
      <c r="DE185" s="312"/>
      <c r="DF185" s="312"/>
      <c r="DG185" s="312"/>
      <c r="DH185" s="312"/>
      <c r="DI185" s="312"/>
      <c r="DJ185" s="312"/>
      <c r="DK185" s="312"/>
      <c r="DL185" s="312"/>
      <c r="DM185" s="312"/>
      <c r="DN185" s="312"/>
      <c r="DO185" s="312"/>
      <c r="DP185" s="312"/>
      <c r="DQ185" s="312"/>
      <c r="DR185" s="312"/>
      <c r="DS185" s="312"/>
      <c r="DT185" s="312"/>
      <c r="DU185" s="312"/>
      <c r="DV185" s="312"/>
      <c r="DW185" s="312"/>
      <c r="DX185" s="312"/>
      <c r="DY185" s="312"/>
      <c r="DZ185" s="312"/>
      <c r="EA185" s="312"/>
      <c r="EB185" s="312"/>
      <c r="EC185" s="312"/>
      <c r="ED185" s="312"/>
      <c r="EE185" s="312"/>
      <c r="EF185" s="312"/>
      <c r="EG185" s="312"/>
      <c r="EH185" s="312"/>
      <c r="EI185" s="312"/>
      <c r="EJ185" s="312"/>
      <c r="EK185" s="312"/>
      <c r="EL185" s="312"/>
      <c r="EM185" s="312"/>
      <c r="EN185" s="312"/>
      <c r="EO185" s="312"/>
      <c r="EP185" s="312"/>
      <c r="EQ185" s="312"/>
      <c r="ER185" s="312"/>
      <c r="ES185" s="312"/>
      <c r="ET185" s="312"/>
      <c r="EU185" s="312"/>
      <c r="EV185" s="312"/>
      <c r="EW185" s="312"/>
      <c r="EX185" s="312"/>
      <c r="EY185" s="312"/>
    </row>
    <row r="186" spans="1:155" s="48" customFormat="1" ht="15.75" x14ac:dyDescent="0.2">
      <c r="A186" s="159" t="str">
        <f t="shared" si="58"/>
        <v/>
      </c>
      <c r="B186" s="72"/>
      <c r="C186" s="72"/>
      <c r="D186" s="73"/>
      <c r="E186" s="339"/>
      <c r="F186" s="340"/>
      <c r="G186" s="347"/>
      <c r="H186" s="347"/>
      <c r="I186" s="344"/>
      <c r="J186" s="345"/>
      <c r="K186" s="346"/>
      <c r="L186" s="229"/>
      <c r="M186" s="228"/>
      <c r="N186" s="65"/>
      <c r="O186" s="65"/>
      <c r="P186" s="67"/>
      <c r="Q186" s="62"/>
      <c r="R186" s="68"/>
      <c r="S186" s="63"/>
      <c r="T186" s="63"/>
      <c r="U186" s="337"/>
      <c r="V186" s="63"/>
      <c r="W186" s="123"/>
      <c r="X186" s="69"/>
      <c r="Y186" s="81"/>
      <c r="Z186" s="152"/>
      <c r="AA186" s="146"/>
      <c r="AB186" s="153"/>
      <c r="AC186" s="154"/>
      <c r="AD186" s="152"/>
      <c r="AE186" s="152"/>
      <c r="AF186" s="155"/>
      <c r="AG186" s="156"/>
      <c r="AH186" s="155"/>
      <c r="AI186" s="317" t="str">
        <f t="shared" si="48"/>
        <v/>
      </c>
      <c r="AJ186" s="317" t="str">
        <f t="shared" si="49"/>
        <v/>
      </c>
      <c r="AK186" s="328" t="e">
        <f>IF(AR186=".OS",VLOOKUP($AT186,'Pull-Downs_Zyl'!M:N,2,FALSE),VLOOKUP($AT186,'Pull-Downs_Zyl'!K:L,2,FALSE))</f>
        <v>#N/A</v>
      </c>
      <c r="AL186" s="318" t="str">
        <f t="shared" si="56"/>
        <v/>
      </c>
      <c r="AM186" s="158" t="e">
        <f>VLOOKUP($AT186,'Pull-Downs_Zyl'!$K$5:$O$525,3,FALSE)</f>
        <v>#N/A</v>
      </c>
      <c r="AN186" s="151" t="str">
        <f t="shared" si="42"/>
        <v/>
      </c>
      <c r="AO186" s="151" t="str">
        <f t="shared" si="43"/>
        <v/>
      </c>
      <c r="AP186" s="151" t="str">
        <f t="shared" si="44"/>
        <v/>
      </c>
      <c r="AQ186" s="151" t="str">
        <f t="shared" si="45"/>
        <v/>
      </c>
      <c r="AR186" s="207" t="str">
        <f t="shared" si="50"/>
        <v/>
      </c>
      <c r="AS186" s="157" t="s">
        <v>95</v>
      </c>
      <c r="AT186" s="158" t="str">
        <f>IF(V186="Zubehör/Ersatzteile",VLOOKUP(W186,'Pull-Downs_Zyl'!$K$518:$O$525,3,FALSE),CONCATENATE(AN186,AO186,AP186,AQ186,AR186))</f>
        <v/>
      </c>
      <c r="AW186" s="70" t="str">
        <f t="shared" si="46"/>
        <v/>
      </c>
      <c r="BD186" s="70" t="str">
        <f t="shared" si="47"/>
        <v/>
      </c>
      <c r="BK186" s="70" t="e">
        <f>IF(AND(#REF!="ja",M186=9,E186="PegaSys Office eVAYO"),CONCATENATE(L186,#REF!,M186,F186),IF(AND(#REF!="ja",M186=9,E186="PegaSys Office"),CONCATENATE(L186,#REF!,M186,F186),""))</f>
        <v>#REF!</v>
      </c>
      <c r="CB186" s="312"/>
      <c r="CC186" s="312"/>
      <c r="CD186" s="312"/>
      <c r="CE186" s="312" t="str">
        <f>IF(E186="PegaSys 2.1",Datenquelle_Peg2.1!$A$2,"")</f>
        <v/>
      </c>
      <c r="CF186" s="312" t="str">
        <f t="shared" si="51"/>
        <v/>
      </c>
      <c r="CG186" s="312" t="str">
        <f t="shared" si="52"/>
        <v/>
      </c>
      <c r="CH186" s="312" t="str">
        <f>IF(OR(S186="Rosetten",S186="Ovalrosetten"),Datenquelle_Peg2.1!$E$2,IF(OR(S186="Langschild",S186="Langschild schmal"),Datenquelle_Peg2.1!$E$3,IF(S186="Kurzschild",Datenquelle_Peg2.1!$E$4,IF(S186="Scandinavian Oval",Datenquelle_Peg2.1!$E$6,""))))</f>
        <v/>
      </c>
      <c r="CI186" s="312" t="str">
        <f>IF(T186=182,Datenquelle_Peg2.1!$G$2,IF(T186=192,Datenquelle_Peg2.1!$G$3,IF(T186=282,Datenquelle_Peg2.1!$G$4,IF(T186=292,Datenquelle_Peg2.1!$G$5,IF(T186=1182,Datenquelle_Peg2.1!$G$6,"")))))</f>
        <v/>
      </c>
      <c r="CJ186" s="312" t="str">
        <f>IF(G186="links",Datenquelle_Peg2.1!$I$2,IF(G186="rechts",Datenquelle_Peg2.1!$I$3,""))</f>
        <v/>
      </c>
      <c r="CK186" s="312" t="str">
        <f>IF(M186=7,Datenquelle_Peg2.1!$K$2,IF(M186=8,Datenquelle_Peg2.1!$K$3,IF(M186=8.5,Datenquelle_Peg2.1!$K$4,IF(M186=9,Datenquelle_Peg2.1!$K$5,IF(M186="F9 (FS)",Datenquelle_Peg2.1!$K$6,IF(M186=10,Datenquelle_Peg2.1!$K$7,""))))))</f>
        <v/>
      </c>
      <c r="CL186" s="312" t="str">
        <f>IF(L186="37-46 mm",Datenquelle_Peg2.1!$M$2,IF(L186="47-56 mm",Datenquelle_Peg2.1!$M$3,IF(L186="57-66 mm",Datenquelle_Peg2.1!$M$4,IF(L186="67-76 mm",Datenquelle_Peg2.1!$M$5,IF(L186="77-86 mm",Datenquelle_Peg2.1!$M$6,IF(L186="87-96 mm",Datenquelle_Peg2.1!$M$7,IF(L186="97-106 mm",Datenquelle_Peg2.1!$M$8,IF(L186="107-116 mm",Datenquelle_Peg2.1!$M$9,IF(L186="117-126 mm",Datenquelle_Peg2.1!$M$10,IF(L186="127-136 mm",Datenquelle_Peg2.1!$M$11,IF(L186="137-146 mm",Datenquelle_Peg2.1!$M$12,IF(L186="147-156 mm",Datenquelle_Peg2.1!$M$13,IF(L186="156-160 mm",Datenquelle_Peg2.1!$M$14,"")))))))))))))</f>
        <v/>
      </c>
      <c r="CM186" s="312" t="str">
        <f>IF(N186="Profilzyl. PZ",Datenquelle_Peg2.1!$O$3,IF(N186="Blind",Datenquelle_Peg2.1!$O$2,IF(N186="Zylinderabdeckung",Datenquelle_Peg2.1!$O$4,IF(N186="Scandinavian Oval",Datenquelle_Peg2.1!$O$5,""))))</f>
        <v/>
      </c>
      <c r="CN186" s="312" t="str">
        <f>IF(P186="PZ 70",Datenquelle_Peg2.1!$Q$3,IF(P186="PZ 72",Datenquelle_Peg2.1!$Q$4,IF(P186="PZ 78",Datenquelle_Peg2.1!$Q$5,IF(P186="PZ 85",Datenquelle_Peg2.1!$Q$6,IF(P186="PZ 88",Datenquelle_Peg2.1!$Q$7,IF(P186="PZ 92",Datenquelle_Peg2.1!$Q$8,IF(P186="00",Datenquelle_Peg2.1!$Q$2,IF(P186="SO 105",Datenquelle_Peg2.1!$Q$9,""))))))))</f>
        <v/>
      </c>
      <c r="CO186" s="312" t="str">
        <f>IF(O186="Profilzyl. PZ",Datenquelle_Peg2.1!$S$3,IF(O186="Blind",Datenquelle_Peg2.1!$S$2,IF(O186="Scandinavian Oval",Datenquelle_Peg2.1!$S$4,"")))</f>
        <v/>
      </c>
      <c r="CP186" s="312" t="str">
        <f t="shared" si="57"/>
        <v/>
      </c>
      <c r="CQ186" s="312" t="str">
        <f>IF(AND(Q186="außen",R186="einrastend"),Datenquelle_Peg2.1!$W$3,IF(AND(Q186="außen",R186="verschraubt"),Datenquelle_Peg2.1!$W$2,""))</f>
        <v/>
      </c>
      <c r="CR186" s="312" t="str">
        <f t="shared" si="53"/>
        <v/>
      </c>
      <c r="CS186" s="312" t="str">
        <f t="shared" si="54"/>
        <v/>
      </c>
      <c r="CT186" s="312" t="str">
        <f t="shared" si="55"/>
        <v/>
      </c>
      <c r="CU186" s="312"/>
      <c r="CV186" s="312"/>
      <c r="CW186" s="312"/>
      <c r="CX186" s="312"/>
      <c r="CY186" s="312"/>
      <c r="CZ186" s="312"/>
      <c r="DA186" s="312"/>
      <c r="DB186" s="312"/>
      <c r="DC186" s="312"/>
      <c r="DD186" s="312"/>
      <c r="DE186" s="312"/>
      <c r="DF186" s="312"/>
      <c r="DG186" s="312"/>
      <c r="DH186" s="312"/>
      <c r="DI186" s="312"/>
      <c r="DJ186" s="312"/>
      <c r="DK186" s="312"/>
      <c r="DL186" s="312"/>
      <c r="DM186" s="312"/>
      <c r="DN186" s="312"/>
      <c r="DO186" s="312"/>
      <c r="DP186" s="312"/>
      <c r="DQ186" s="312"/>
      <c r="DR186" s="312"/>
      <c r="DS186" s="312"/>
      <c r="DT186" s="312"/>
      <c r="DU186" s="312"/>
      <c r="DV186" s="312"/>
      <c r="DW186" s="312"/>
      <c r="DX186" s="312"/>
      <c r="DY186" s="312"/>
      <c r="DZ186" s="312"/>
      <c r="EA186" s="312"/>
      <c r="EB186" s="312"/>
      <c r="EC186" s="312"/>
      <c r="ED186" s="312"/>
      <c r="EE186" s="312"/>
      <c r="EF186" s="312"/>
      <c r="EG186" s="312"/>
      <c r="EH186" s="312"/>
      <c r="EI186" s="312"/>
      <c r="EJ186" s="312"/>
      <c r="EK186" s="312"/>
      <c r="EL186" s="312"/>
      <c r="EM186" s="312"/>
      <c r="EN186" s="312"/>
      <c r="EO186" s="312"/>
      <c r="EP186" s="312"/>
      <c r="EQ186" s="312"/>
      <c r="ER186" s="312"/>
      <c r="ES186" s="312"/>
      <c r="ET186" s="312"/>
      <c r="EU186" s="312"/>
      <c r="EV186" s="312"/>
      <c r="EW186" s="312"/>
      <c r="EX186" s="312"/>
      <c r="EY186" s="312"/>
    </row>
    <row r="187" spans="1:155" s="48" customFormat="1" ht="15.75" x14ac:dyDescent="0.2">
      <c r="A187" s="159" t="str">
        <f t="shared" si="58"/>
        <v/>
      </c>
      <c r="B187" s="72"/>
      <c r="C187" s="72"/>
      <c r="D187" s="73"/>
      <c r="E187" s="339"/>
      <c r="F187" s="340"/>
      <c r="G187" s="347"/>
      <c r="H187" s="347"/>
      <c r="I187" s="344"/>
      <c r="J187" s="345"/>
      <c r="K187" s="346"/>
      <c r="L187" s="229"/>
      <c r="M187" s="228"/>
      <c r="N187" s="65"/>
      <c r="O187" s="65"/>
      <c r="P187" s="67"/>
      <c r="Q187" s="62"/>
      <c r="R187" s="68"/>
      <c r="S187" s="63"/>
      <c r="T187" s="63"/>
      <c r="U187" s="337"/>
      <c r="V187" s="63"/>
      <c r="W187" s="123"/>
      <c r="X187" s="69"/>
      <c r="Y187" s="81"/>
      <c r="Z187" s="152"/>
      <c r="AA187" s="146"/>
      <c r="AB187" s="153"/>
      <c r="AC187" s="154"/>
      <c r="AD187" s="152"/>
      <c r="AE187" s="152"/>
      <c r="AF187" s="155"/>
      <c r="AG187" s="156"/>
      <c r="AH187" s="155"/>
      <c r="AI187" s="317" t="str">
        <f t="shared" si="48"/>
        <v/>
      </c>
      <c r="AJ187" s="317" t="str">
        <f t="shared" si="49"/>
        <v/>
      </c>
      <c r="AK187" s="328" t="e">
        <f>IF(AR187=".OS",VLOOKUP($AT187,'Pull-Downs_Zyl'!M:N,2,FALSE),VLOOKUP($AT187,'Pull-Downs_Zyl'!K:L,2,FALSE))</f>
        <v>#N/A</v>
      </c>
      <c r="AL187" s="318" t="str">
        <f t="shared" si="56"/>
        <v/>
      </c>
      <c r="AM187" s="158" t="e">
        <f>VLOOKUP($AT187,'Pull-Downs_Zyl'!$K$5:$O$525,3,FALSE)</f>
        <v>#N/A</v>
      </c>
      <c r="AN187" s="151" t="str">
        <f t="shared" si="42"/>
        <v/>
      </c>
      <c r="AO187" s="151" t="str">
        <f t="shared" si="43"/>
        <v/>
      </c>
      <c r="AP187" s="151" t="str">
        <f t="shared" si="44"/>
        <v/>
      </c>
      <c r="AQ187" s="151" t="str">
        <f t="shared" si="45"/>
        <v/>
      </c>
      <c r="AR187" s="207" t="str">
        <f t="shared" si="50"/>
        <v/>
      </c>
      <c r="AS187" s="157" t="s">
        <v>95</v>
      </c>
      <c r="AT187" s="158" t="str">
        <f>IF(V187="Zubehör/Ersatzteile",VLOOKUP(W187,'Pull-Downs_Zyl'!$K$518:$O$525,3,FALSE),CONCATENATE(AN187,AO187,AP187,AQ187,AR187))</f>
        <v/>
      </c>
      <c r="AW187" s="70" t="str">
        <f t="shared" si="46"/>
        <v/>
      </c>
      <c r="BD187" s="70" t="str">
        <f t="shared" si="47"/>
        <v/>
      </c>
      <c r="BK187" s="70" t="e">
        <f>IF(AND(#REF!="ja",M187=9,E187="PegaSys Office eVAYO"),CONCATENATE(L187,#REF!,M187,F187),IF(AND(#REF!="ja",M187=9,E187="PegaSys Office"),CONCATENATE(L187,#REF!,M187,F187),""))</f>
        <v>#REF!</v>
      </c>
      <c r="CB187" s="312"/>
      <c r="CC187" s="312"/>
      <c r="CD187" s="312"/>
      <c r="CE187" s="312" t="str">
        <f>IF(E187="PegaSys 2.1",Datenquelle_Peg2.1!$A$2,"")</f>
        <v/>
      </c>
      <c r="CF187" s="312" t="str">
        <f t="shared" si="51"/>
        <v/>
      </c>
      <c r="CG187" s="312" t="str">
        <f t="shared" si="52"/>
        <v/>
      </c>
      <c r="CH187" s="312" t="str">
        <f>IF(OR(S187="Rosetten",S187="Ovalrosetten"),Datenquelle_Peg2.1!$E$2,IF(OR(S187="Langschild",S187="Langschild schmal"),Datenquelle_Peg2.1!$E$3,IF(S187="Kurzschild",Datenquelle_Peg2.1!$E$4,IF(S187="Scandinavian Oval",Datenquelle_Peg2.1!$E$6,""))))</f>
        <v/>
      </c>
      <c r="CI187" s="312" t="str">
        <f>IF(T187=182,Datenquelle_Peg2.1!$G$2,IF(T187=192,Datenquelle_Peg2.1!$G$3,IF(T187=282,Datenquelle_Peg2.1!$G$4,IF(T187=292,Datenquelle_Peg2.1!$G$5,IF(T187=1182,Datenquelle_Peg2.1!$G$6,"")))))</f>
        <v/>
      </c>
      <c r="CJ187" s="312" t="str">
        <f>IF(G187="links",Datenquelle_Peg2.1!$I$2,IF(G187="rechts",Datenquelle_Peg2.1!$I$3,""))</f>
        <v/>
      </c>
      <c r="CK187" s="312" t="str">
        <f>IF(M187=7,Datenquelle_Peg2.1!$K$2,IF(M187=8,Datenquelle_Peg2.1!$K$3,IF(M187=8.5,Datenquelle_Peg2.1!$K$4,IF(M187=9,Datenquelle_Peg2.1!$K$5,IF(M187="F9 (FS)",Datenquelle_Peg2.1!$K$6,IF(M187=10,Datenquelle_Peg2.1!$K$7,""))))))</f>
        <v/>
      </c>
      <c r="CL187" s="312" t="str">
        <f>IF(L187="37-46 mm",Datenquelle_Peg2.1!$M$2,IF(L187="47-56 mm",Datenquelle_Peg2.1!$M$3,IF(L187="57-66 mm",Datenquelle_Peg2.1!$M$4,IF(L187="67-76 mm",Datenquelle_Peg2.1!$M$5,IF(L187="77-86 mm",Datenquelle_Peg2.1!$M$6,IF(L187="87-96 mm",Datenquelle_Peg2.1!$M$7,IF(L187="97-106 mm",Datenquelle_Peg2.1!$M$8,IF(L187="107-116 mm",Datenquelle_Peg2.1!$M$9,IF(L187="117-126 mm",Datenquelle_Peg2.1!$M$10,IF(L187="127-136 mm",Datenquelle_Peg2.1!$M$11,IF(L187="137-146 mm",Datenquelle_Peg2.1!$M$12,IF(L187="147-156 mm",Datenquelle_Peg2.1!$M$13,IF(L187="156-160 mm",Datenquelle_Peg2.1!$M$14,"")))))))))))))</f>
        <v/>
      </c>
      <c r="CM187" s="312" t="str">
        <f>IF(N187="Profilzyl. PZ",Datenquelle_Peg2.1!$O$3,IF(N187="Blind",Datenquelle_Peg2.1!$O$2,IF(N187="Zylinderabdeckung",Datenquelle_Peg2.1!$O$4,IF(N187="Scandinavian Oval",Datenquelle_Peg2.1!$O$5,""))))</f>
        <v/>
      </c>
      <c r="CN187" s="312" t="str">
        <f>IF(P187="PZ 70",Datenquelle_Peg2.1!$Q$3,IF(P187="PZ 72",Datenquelle_Peg2.1!$Q$4,IF(P187="PZ 78",Datenquelle_Peg2.1!$Q$5,IF(P187="PZ 85",Datenquelle_Peg2.1!$Q$6,IF(P187="PZ 88",Datenquelle_Peg2.1!$Q$7,IF(P187="PZ 92",Datenquelle_Peg2.1!$Q$8,IF(P187="00",Datenquelle_Peg2.1!$Q$2,IF(P187="SO 105",Datenquelle_Peg2.1!$Q$9,""))))))))</f>
        <v/>
      </c>
      <c r="CO187" s="312" t="str">
        <f>IF(O187="Profilzyl. PZ",Datenquelle_Peg2.1!$S$3,IF(O187="Blind",Datenquelle_Peg2.1!$S$2,IF(O187="Scandinavian Oval",Datenquelle_Peg2.1!$S$4,"")))</f>
        <v/>
      </c>
      <c r="CP187" s="312" t="str">
        <f t="shared" si="57"/>
        <v/>
      </c>
      <c r="CQ187" s="312" t="str">
        <f>IF(AND(Q187="außen",R187="einrastend"),Datenquelle_Peg2.1!$W$3,IF(AND(Q187="außen",R187="verschraubt"),Datenquelle_Peg2.1!$W$2,""))</f>
        <v/>
      </c>
      <c r="CR187" s="312" t="str">
        <f t="shared" si="53"/>
        <v/>
      </c>
      <c r="CS187" s="312" t="str">
        <f t="shared" si="54"/>
        <v/>
      </c>
      <c r="CT187" s="312" t="str">
        <f t="shared" si="55"/>
        <v/>
      </c>
      <c r="CU187" s="312"/>
      <c r="CV187" s="312"/>
      <c r="CW187" s="312"/>
      <c r="CX187" s="312"/>
      <c r="CY187" s="312"/>
      <c r="CZ187" s="312"/>
      <c r="DA187" s="312"/>
      <c r="DB187" s="312"/>
      <c r="DC187" s="312"/>
      <c r="DD187" s="312"/>
      <c r="DE187" s="312"/>
      <c r="DF187" s="312"/>
      <c r="DG187" s="312"/>
      <c r="DH187" s="312"/>
      <c r="DI187" s="312"/>
      <c r="DJ187" s="312"/>
      <c r="DK187" s="312"/>
      <c r="DL187" s="312"/>
      <c r="DM187" s="312"/>
      <c r="DN187" s="312"/>
      <c r="DO187" s="312"/>
      <c r="DP187" s="312"/>
      <c r="DQ187" s="312"/>
      <c r="DR187" s="312"/>
      <c r="DS187" s="312"/>
      <c r="DT187" s="312"/>
      <c r="DU187" s="312"/>
      <c r="DV187" s="312"/>
      <c r="DW187" s="312"/>
      <c r="DX187" s="312"/>
      <c r="DY187" s="312"/>
      <c r="DZ187" s="312"/>
      <c r="EA187" s="312"/>
      <c r="EB187" s="312"/>
      <c r="EC187" s="312"/>
      <c r="ED187" s="312"/>
      <c r="EE187" s="312"/>
      <c r="EF187" s="312"/>
      <c r="EG187" s="312"/>
      <c r="EH187" s="312"/>
      <c r="EI187" s="312"/>
      <c r="EJ187" s="312"/>
      <c r="EK187" s="312"/>
      <c r="EL187" s="312"/>
      <c r="EM187" s="312"/>
      <c r="EN187" s="312"/>
      <c r="EO187" s="312"/>
      <c r="EP187" s="312"/>
      <c r="EQ187" s="312"/>
      <c r="ER187" s="312"/>
      <c r="ES187" s="312"/>
      <c r="ET187" s="312"/>
      <c r="EU187" s="312"/>
      <c r="EV187" s="312"/>
      <c r="EW187" s="312"/>
      <c r="EX187" s="312"/>
      <c r="EY187" s="312"/>
    </row>
    <row r="188" spans="1:155" s="48" customFormat="1" ht="15.75" x14ac:dyDescent="0.2">
      <c r="A188" s="159" t="str">
        <f t="shared" si="58"/>
        <v/>
      </c>
      <c r="B188" s="72"/>
      <c r="C188" s="72"/>
      <c r="D188" s="73"/>
      <c r="E188" s="339"/>
      <c r="F188" s="340"/>
      <c r="G188" s="347"/>
      <c r="H188" s="347"/>
      <c r="I188" s="344"/>
      <c r="J188" s="345"/>
      <c r="K188" s="346"/>
      <c r="L188" s="229"/>
      <c r="M188" s="228"/>
      <c r="N188" s="65"/>
      <c r="O188" s="65"/>
      <c r="P188" s="67"/>
      <c r="Q188" s="62"/>
      <c r="R188" s="68"/>
      <c r="S188" s="63"/>
      <c r="T188" s="63"/>
      <c r="U188" s="337"/>
      <c r="V188" s="63"/>
      <c r="W188" s="123"/>
      <c r="X188" s="69"/>
      <c r="Y188" s="81"/>
      <c r="Z188" s="152"/>
      <c r="AA188" s="146"/>
      <c r="AB188" s="153"/>
      <c r="AC188" s="154"/>
      <c r="AD188" s="152"/>
      <c r="AE188" s="152"/>
      <c r="AF188" s="155"/>
      <c r="AG188" s="156"/>
      <c r="AH188" s="155"/>
      <c r="AI188" s="317" t="str">
        <f t="shared" si="48"/>
        <v/>
      </c>
      <c r="AJ188" s="317" t="str">
        <f t="shared" si="49"/>
        <v/>
      </c>
      <c r="AK188" s="328" t="e">
        <f>IF(AR188=".OS",VLOOKUP($AT188,'Pull-Downs_Zyl'!M:N,2,FALSE),VLOOKUP($AT188,'Pull-Downs_Zyl'!K:L,2,FALSE))</f>
        <v>#N/A</v>
      </c>
      <c r="AL188" s="318" t="str">
        <f t="shared" si="56"/>
        <v/>
      </c>
      <c r="AM188" s="158" t="e">
        <f>VLOOKUP($AT188,'Pull-Downs_Zyl'!$K$5:$O$525,3,FALSE)</f>
        <v>#N/A</v>
      </c>
      <c r="AN188" s="151" t="str">
        <f t="shared" si="42"/>
        <v/>
      </c>
      <c r="AO188" s="151" t="str">
        <f t="shared" si="43"/>
        <v/>
      </c>
      <c r="AP188" s="151" t="str">
        <f t="shared" si="44"/>
        <v/>
      </c>
      <c r="AQ188" s="151" t="str">
        <f t="shared" si="45"/>
        <v/>
      </c>
      <c r="AR188" s="207" t="str">
        <f t="shared" si="50"/>
        <v/>
      </c>
      <c r="AS188" s="157" t="s">
        <v>95</v>
      </c>
      <c r="AT188" s="158" t="str">
        <f>IF(V188="Zubehör/Ersatzteile",VLOOKUP(W188,'Pull-Downs_Zyl'!$K$518:$O$525,3,FALSE),CONCATENATE(AN188,AO188,AP188,AQ188,AR188))</f>
        <v/>
      </c>
      <c r="AW188" s="70" t="str">
        <f t="shared" si="46"/>
        <v/>
      </c>
      <c r="BD188" s="70" t="str">
        <f t="shared" si="47"/>
        <v/>
      </c>
      <c r="BK188" s="70" t="e">
        <f>IF(AND(#REF!="ja",M188=9,E188="PegaSys Office eVAYO"),CONCATENATE(L188,#REF!,M188,F188),IF(AND(#REF!="ja",M188=9,E188="PegaSys Office"),CONCATENATE(L188,#REF!,M188,F188),""))</f>
        <v>#REF!</v>
      </c>
      <c r="CB188" s="312"/>
      <c r="CC188" s="312"/>
      <c r="CD188" s="312"/>
      <c r="CE188" s="312" t="str">
        <f>IF(E188="PegaSys 2.1",Datenquelle_Peg2.1!$A$2,"")</f>
        <v/>
      </c>
      <c r="CF188" s="312" t="str">
        <f t="shared" si="51"/>
        <v/>
      </c>
      <c r="CG188" s="312" t="str">
        <f t="shared" si="52"/>
        <v/>
      </c>
      <c r="CH188" s="312" t="str">
        <f>IF(OR(S188="Rosetten",S188="Ovalrosetten"),Datenquelle_Peg2.1!$E$2,IF(OR(S188="Langschild",S188="Langschild schmal"),Datenquelle_Peg2.1!$E$3,IF(S188="Kurzschild",Datenquelle_Peg2.1!$E$4,IF(S188="Scandinavian Oval",Datenquelle_Peg2.1!$E$6,""))))</f>
        <v/>
      </c>
      <c r="CI188" s="312" t="str">
        <f>IF(T188=182,Datenquelle_Peg2.1!$G$2,IF(T188=192,Datenquelle_Peg2.1!$G$3,IF(T188=282,Datenquelle_Peg2.1!$G$4,IF(T188=292,Datenquelle_Peg2.1!$G$5,IF(T188=1182,Datenquelle_Peg2.1!$G$6,"")))))</f>
        <v/>
      </c>
      <c r="CJ188" s="312" t="str">
        <f>IF(G188="links",Datenquelle_Peg2.1!$I$2,IF(G188="rechts",Datenquelle_Peg2.1!$I$3,""))</f>
        <v/>
      </c>
      <c r="CK188" s="312" t="str">
        <f>IF(M188=7,Datenquelle_Peg2.1!$K$2,IF(M188=8,Datenquelle_Peg2.1!$K$3,IF(M188=8.5,Datenquelle_Peg2.1!$K$4,IF(M188=9,Datenquelle_Peg2.1!$K$5,IF(M188="F9 (FS)",Datenquelle_Peg2.1!$K$6,IF(M188=10,Datenquelle_Peg2.1!$K$7,""))))))</f>
        <v/>
      </c>
      <c r="CL188" s="312" t="str">
        <f>IF(L188="37-46 mm",Datenquelle_Peg2.1!$M$2,IF(L188="47-56 mm",Datenquelle_Peg2.1!$M$3,IF(L188="57-66 mm",Datenquelle_Peg2.1!$M$4,IF(L188="67-76 mm",Datenquelle_Peg2.1!$M$5,IF(L188="77-86 mm",Datenquelle_Peg2.1!$M$6,IF(L188="87-96 mm",Datenquelle_Peg2.1!$M$7,IF(L188="97-106 mm",Datenquelle_Peg2.1!$M$8,IF(L188="107-116 mm",Datenquelle_Peg2.1!$M$9,IF(L188="117-126 mm",Datenquelle_Peg2.1!$M$10,IF(L188="127-136 mm",Datenquelle_Peg2.1!$M$11,IF(L188="137-146 mm",Datenquelle_Peg2.1!$M$12,IF(L188="147-156 mm",Datenquelle_Peg2.1!$M$13,IF(L188="156-160 mm",Datenquelle_Peg2.1!$M$14,"")))))))))))))</f>
        <v/>
      </c>
      <c r="CM188" s="312" t="str">
        <f>IF(N188="Profilzyl. PZ",Datenquelle_Peg2.1!$O$3,IF(N188="Blind",Datenquelle_Peg2.1!$O$2,IF(N188="Zylinderabdeckung",Datenquelle_Peg2.1!$O$4,IF(N188="Scandinavian Oval",Datenquelle_Peg2.1!$O$5,""))))</f>
        <v/>
      </c>
      <c r="CN188" s="312" t="str">
        <f>IF(P188="PZ 70",Datenquelle_Peg2.1!$Q$3,IF(P188="PZ 72",Datenquelle_Peg2.1!$Q$4,IF(P188="PZ 78",Datenquelle_Peg2.1!$Q$5,IF(P188="PZ 85",Datenquelle_Peg2.1!$Q$6,IF(P188="PZ 88",Datenquelle_Peg2.1!$Q$7,IF(P188="PZ 92",Datenquelle_Peg2.1!$Q$8,IF(P188="00",Datenquelle_Peg2.1!$Q$2,IF(P188="SO 105",Datenquelle_Peg2.1!$Q$9,""))))))))</f>
        <v/>
      </c>
      <c r="CO188" s="312" t="str">
        <f>IF(O188="Profilzyl. PZ",Datenquelle_Peg2.1!$S$3,IF(O188="Blind",Datenquelle_Peg2.1!$S$2,IF(O188="Scandinavian Oval",Datenquelle_Peg2.1!$S$4,"")))</f>
        <v/>
      </c>
      <c r="CP188" s="312" t="str">
        <f t="shared" si="57"/>
        <v/>
      </c>
      <c r="CQ188" s="312" t="str">
        <f>IF(AND(Q188="außen",R188="einrastend"),Datenquelle_Peg2.1!$W$3,IF(AND(Q188="außen",R188="verschraubt"),Datenquelle_Peg2.1!$W$2,""))</f>
        <v/>
      </c>
      <c r="CR188" s="312" t="str">
        <f t="shared" si="53"/>
        <v/>
      </c>
      <c r="CS188" s="312" t="str">
        <f t="shared" si="54"/>
        <v/>
      </c>
      <c r="CT188" s="312" t="str">
        <f t="shared" si="55"/>
        <v/>
      </c>
      <c r="CU188" s="312"/>
      <c r="CV188" s="312"/>
      <c r="CW188" s="312"/>
      <c r="CX188" s="312"/>
      <c r="CY188" s="312"/>
      <c r="CZ188" s="312"/>
      <c r="DA188" s="312"/>
      <c r="DB188" s="312"/>
      <c r="DC188" s="312"/>
      <c r="DD188" s="312"/>
      <c r="DE188" s="312"/>
      <c r="DF188" s="312"/>
      <c r="DG188" s="312"/>
      <c r="DH188" s="312"/>
      <c r="DI188" s="312"/>
      <c r="DJ188" s="312"/>
      <c r="DK188" s="312"/>
      <c r="DL188" s="312"/>
      <c r="DM188" s="312"/>
      <c r="DN188" s="312"/>
      <c r="DO188" s="312"/>
      <c r="DP188" s="312"/>
      <c r="DQ188" s="312"/>
      <c r="DR188" s="312"/>
      <c r="DS188" s="312"/>
      <c r="DT188" s="312"/>
      <c r="DU188" s="312"/>
      <c r="DV188" s="312"/>
      <c r="DW188" s="312"/>
      <c r="DX188" s="312"/>
      <c r="DY188" s="312"/>
      <c r="DZ188" s="312"/>
      <c r="EA188" s="312"/>
      <c r="EB188" s="312"/>
      <c r="EC188" s="312"/>
      <c r="ED188" s="312"/>
      <c r="EE188" s="312"/>
      <c r="EF188" s="312"/>
      <c r="EG188" s="312"/>
      <c r="EH188" s="312"/>
      <c r="EI188" s="312"/>
      <c r="EJ188" s="312"/>
      <c r="EK188" s="312"/>
      <c r="EL188" s="312"/>
      <c r="EM188" s="312"/>
      <c r="EN188" s="312"/>
      <c r="EO188" s="312"/>
      <c r="EP188" s="312"/>
      <c r="EQ188" s="312"/>
      <c r="ER188" s="312"/>
      <c r="ES188" s="312"/>
      <c r="ET188" s="312"/>
      <c r="EU188" s="312"/>
      <c r="EV188" s="312"/>
      <c r="EW188" s="312"/>
      <c r="EX188" s="312"/>
      <c r="EY188" s="312"/>
    </row>
    <row r="189" spans="1:155" s="48" customFormat="1" ht="15.75" x14ac:dyDescent="0.2">
      <c r="A189" s="159" t="str">
        <f t="shared" si="58"/>
        <v/>
      </c>
      <c r="B189" s="72"/>
      <c r="C189" s="72"/>
      <c r="D189" s="73"/>
      <c r="E189" s="339"/>
      <c r="F189" s="340"/>
      <c r="G189" s="347"/>
      <c r="H189" s="347"/>
      <c r="I189" s="344"/>
      <c r="J189" s="345"/>
      <c r="K189" s="346"/>
      <c r="L189" s="229"/>
      <c r="M189" s="228"/>
      <c r="N189" s="65"/>
      <c r="O189" s="65"/>
      <c r="P189" s="67"/>
      <c r="Q189" s="62"/>
      <c r="R189" s="68"/>
      <c r="S189" s="63"/>
      <c r="T189" s="63"/>
      <c r="U189" s="337"/>
      <c r="V189" s="63"/>
      <c r="W189" s="123"/>
      <c r="X189" s="69"/>
      <c r="Y189" s="81"/>
      <c r="Z189" s="152"/>
      <c r="AA189" s="146"/>
      <c r="AB189" s="153"/>
      <c r="AC189" s="154"/>
      <c r="AD189" s="152"/>
      <c r="AE189" s="152"/>
      <c r="AF189" s="155"/>
      <c r="AG189" s="156"/>
      <c r="AH189" s="155"/>
      <c r="AI189" s="317" t="str">
        <f t="shared" si="48"/>
        <v/>
      </c>
      <c r="AJ189" s="317" t="str">
        <f t="shared" si="49"/>
        <v/>
      </c>
      <c r="AK189" s="328" t="e">
        <f>IF(AR189=".OS",VLOOKUP($AT189,'Pull-Downs_Zyl'!M:N,2,FALSE),VLOOKUP($AT189,'Pull-Downs_Zyl'!K:L,2,FALSE))</f>
        <v>#N/A</v>
      </c>
      <c r="AL189" s="318" t="str">
        <f t="shared" si="56"/>
        <v/>
      </c>
      <c r="AM189" s="158" t="e">
        <f>VLOOKUP($AT189,'Pull-Downs_Zyl'!$K$5:$O$525,3,FALSE)</f>
        <v>#N/A</v>
      </c>
      <c r="AN189" s="151" t="str">
        <f t="shared" si="42"/>
        <v/>
      </c>
      <c r="AO189" s="151" t="str">
        <f t="shared" si="43"/>
        <v/>
      </c>
      <c r="AP189" s="151" t="str">
        <f t="shared" si="44"/>
        <v/>
      </c>
      <c r="AQ189" s="151" t="str">
        <f t="shared" si="45"/>
        <v/>
      </c>
      <c r="AR189" s="207" t="str">
        <f t="shared" si="50"/>
        <v/>
      </c>
      <c r="AS189" s="157" t="s">
        <v>95</v>
      </c>
      <c r="AT189" s="158" t="str">
        <f>IF(V189="Zubehör/Ersatzteile",VLOOKUP(W189,'Pull-Downs_Zyl'!$K$518:$O$525,3,FALSE),CONCATENATE(AN189,AO189,AP189,AQ189,AR189))</f>
        <v/>
      </c>
      <c r="AW189" s="70" t="str">
        <f t="shared" si="46"/>
        <v/>
      </c>
      <c r="BD189" s="70" t="str">
        <f t="shared" si="47"/>
        <v/>
      </c>
      <c r="BK189" s="70" t="e">
        <f>IF(AND(#REF!="ja",M189=9,E189="PegaSys Office eVAYO"),CONCATENATE(L189,#REF!,M189,F189),IF(AND(#REF!="ja",M189=9,E189="PegaSys Office"),CONCATENATE(L189,#REF!,M189,F189),""))</f>
        <v>#REF!</v>
      </c>
      <c r="CB189" s="312"/>
      <c r="CC189" s="312"/>
      <c r="CD189" s="312"/>
      <c r="CE189" s="312" t="str">
        <f>IF(E189="PegaSys 2.1",Datenquelle_Peg2.1!$A$2,"")</f>
        <v/>
      </c>
      <c r="CF189" s="312" t="str">
        <f t="shared" si="51"/>
        <v/>
      </c>
      <c r="CG189" s="312" t="str">
        <f t="shared" si="52"/>
        <v/>
      </c>
      <c r="CH189" s="312" t="str">
        <f>IF(OR(S189="Rosetten",S189="Ovalrosetten"),Datenquelle_Peg2.1!$E$2,IF(OR(S189="Langschild",S189="Langschild schmal"),Datenquelle_Peg2.1!$E$3,IF(S189="Kurzschild",Datenquelle_Peg2.1!$E$4,IF(S189="Scandinavian Oval",Datenquelle_Peg2.1!$E$6,""))))</f>
        <v/>
      </c>
      <c r="CI189" s="312" t="str">
        <f>IF(T189=182,Datenquelle_Peg2.1!$G$2,IF(T189=192,Datenquelle_Peg2.1!$G$3,IF(T189=282,Datenquelle_Peg2.1!$G$4,IF(T189=292,Datenquelle_Peg2.1!$G$5,IF(T189=1182,Datenquelle_Peg2.1!$G$6,"")))))</f>
        <v/>
      </c>
      <c r="CJ189" s="312" t="str">
        <f>IF(G189="links",Datenquelle_Peg2.1!$I$2,IF(G189="rechts",Datenquelle_Peg2.1!$I$3,""))</f>
        <v/>
      </c>
      <c r="CK189" s="312" t="str">
        <f>IF(M189=7,Datenquelle_Peg2.1!$K$2,IF(M189=8,Datenquelle_Peg2.1!$K$3,IF(M189=8.5,Datenquelle_Peg2.1!$K$4,IF(M189=9,Datenquelle_Peg2.1!$K$5,IF(M189="F9 (FS)",Datenquelle_Peg2.1!$K$6,IF(M189=10,Datenquelle_Peg2.1!$K$7,""))))))</f>
        <v/>
      </c>
      <c r="CL189" s="312" t="str">
        <f>IF(L189="37-46 mm",Datenquelle_Peg2.1!$M$2,IF(L189="47-56 mm",Datenquelle_Peg2.1!$M$3,IF(L189="57-66 mm",Datenquelle_Peg2.1!$M$4,IF(L189="67-76 mm",Datenquelle_Peg2.1!$M$5,IF(L189="77-86 mm",Datenquelle_Peg2.1!$M$6,IF(L189="87-96 mm",Datenquelle_Peg2.1!$M$7,IF(L189="97-106 mm",Datenquelle_Peg2.1!$M$8,IF(L189="107-116 mm",Datenquelle_Peg2.1!$M$9,IF(L189="117-126 mm",Datenquelle_Peg2.1!$M$10,IF(L189="127-136 mm",Datenquelle_Peg2.1!$M$11,IF(L189="137-146 mm",Datenquelle_Peg2.1!$M$12,IF(L189="147-156 mm",Datenquelle_Peg2.1!$M$13,IF(L189="156-160 mm",Datenquelle_Peg2.1!$M$14,"")))))))))))))</f>
        <v/>
      </c>
      <c r="CM189" s="312" t="str">
        <f>IF(N189="Profilzyl. PZ",Datenquelle_Peg2.1!$O$3,IF(N189="Blind",Datenquelle_Peg2.1!$O$2,IF(N189="Zylinderabdeckung",Datenquelle_Peg2.1!$O$4,IF(N189="Scandinavian Oval",Datenquelle_Peg2.1!$O$5,""))))</f>
        <v/>
      </c>
      <c r="CN189" s="312" t="str">
        <f>IF(P189="PZ 70",Datenquelle_Peg2.1!$Q$3,IF(P189="PZ 72",Datenquelle_Peg2.1!$Q$4,IF(P189="PZ 78",Datenquelle_Peg2.1!$Q$5,IF(P189="PZ 85",Datenquelle_Peg2.1!$Q$6,IF(P189="PZ 88",Datenquelle_Peg2.1!$Q$7,IF(P189="PZ 92",Datenquelle_Peg2.1!$Q$8,IF(P189="00",Datenquelle_Peg2.1!$Q$2,IF(P189="SO 105",Datenquelle_Peg2.1!$Q$9,""))))))))</f>
        <v/>
      </c>
      <c r="CO189" s="312" t="str">
        <f>IF(O189="Profilzyl. PZ",Datenquelle_Peg2.1!$S$3,IF(O189="Blind",Datenquelle_Peg2.1!$S$2,IF(O189="Scandinavian Oval",Datenquelle_Peg2.1!$S$4,"")))</f>
        <v/>
      </c>
      <c r="CP189" s="312" t="str">
        <f t="shared" si="57"/>
        <v/>
      </c>
      <c r="CQ189" s="312" t="str">
        <f>IF(AND(Q189="außen",R189="einrastend"),Datenquelle_Peg2.1!$W$3,IF(AND(Q189="außen",R189="verschraubt"),Datenquelle_Peg2.1!$W$2,""))</f>
        <v/>
      </c>
      <c r="CR189" s="312" t="str">
        <f t="shared" si="53"/>
        <v/>
      </c>
      <c r="CS189" s="312" t="str">
        <f t="shared" si="54"/>
        <v/>
      </c>
      <c r="CT189" s="312" t="str">
        <f t="shared" si="55"/>
        <v/>
      </c>
      <c r="CU189" s="312"/>
      <c r="CV189" s="312"/>
      <c r="CW189" s="312"/>
      <c r="CX189" s="312"/>
      <c r="CY189" s="312"/>
      <c r="CZ189" s="312"/>
      <c r="DA189" s="312"/>
      <c r="DB189" s="312"/>
      <c r="DC189" s="312"/>
      <c r="DD189" s="312"/>
      <c r="DE189" s="312"/>
      <c r="DF189" s="312"/>
      <c r="DG189" s="312"/>
      <c r="DH189" s="312"/>
      <c r="DI189" s="312"/>
      <c r="DJ189" s="312"/>
      <c r="DK189" s="312"/>
      <c r="DL189" s="312"/>
      <c r="DM189" s="312"/>
      <c r="DN189" s="312"/>
      <c r="DO189" s="312"/>
      <c r="DP189" s="312"/>
      <c r="DQ189" s="312"/>
      <c r="DR189" s="312"/>
      <c r="DS189" s="312"/>
      <c r="DT189" s="312"/>
      <c r="DU189" s="312"/>
      <c r="DV189" s="312"/>
      <c r="DW189" s="312"/>
      <c r="DX189" s="312"/>
      <c r="DY189" s="312"/>
      <c r="DZ189" s="312"/>
      <c r="EA189" s="312"/>
      <c r="EB189" s="312"/>
      <c r="EC189" s="312"/>
      <c r="ED189" s="312"/>
      <c r="EE189" s="312"/>
      <c r="EF189" s="312"/>
      <c r="EG189" s="312"/>
      <c r="EH189" s="312"/>
      <c r="EI189" s="312"/>
      <c r="EJ189" s="312"/>
      <c r="EK189" s="312"/>
      <c r="EL189" s="312"/>
      <c r="EM189" s="312"/>
      <c r="EN189" s="312"/>
      <c r="EO189" s="312"/>
      <c r="EP189" s="312"/>
      <c r="EQ189" s="312"/>
      <c r="ER189" s="312"/>
      <c r="ES189" s="312"/>
      <c r="ET189" s="312"/>
      <c r="EU189" s="312"/>
      <c r="EV189" s="312"/>
      <c r="EW189" s="312"/>
      <c r="EX189" s="312"/>
      <c r="EY189" s="312"/>
    </row>
    <row r="190" spans="1:155" s="48" customFormat="1" ht="15.75" x14ac:dyDescent="0.2">
      <c r="A190" s="159" t="str">
        <f t="shared" si="58"/>
        <v/>
      </c>
      <c r="B190" s="72"/>
      <c r="C190" s="72"/>
      <c r="D190" s="73"/>
      <c r="E190" s="339"/>
      <c r="F190" s="340"/>
      <c r="G190" s="347"/>
      <c r="H190" s="347"/>
      <c r="I190" s="344"/>
      <c r="J190" s="345"/>
      <c r="K190" s="346"/>
      <c r="L190" s="229"/>
      <c r="M190" s="228"/>
      <c r="N190" s="65"/>
      <c r="O190" s="65"/>
      <c r="P190" s="67"/>
      <c r="Q190" s="62"/>
      <c r="R190" s="68"/>
      <c r="S190" s="63"/>
      <c r="T190" s="63"/>
      <c r="U190" s="337"/>
      <c r="V190" s="63"/>
      <c r="W190" s="123"/>
      <c r="X190" s="69"/>
      <c r="Y190" s="81"/>
      <c r="Z190" s="152"/>
      <c r="AA190" s="146"/>
      <c r="AB190" s="153"/>
      <c r="AC190" s="154"/>
      <c r="AD190" s="152"/>
      <c r="AE190" s="152"/>
      <c r="AF190" s="155"/>
      <c r="AG190" s="156"/>
      <c r="AH190" s="155"/>
      <c r="AI190" s="317" t="str">
        <f t="shared" si="48"/>
        <v/>
      </c>
      <c r="AJ190" s="317" t="str">
        <f t="shared" si="49"/>
        <v/>
      </c>
      <c r="AK190" s="328" t="e">
        <f>IF(AR190=".OS",VLOOKUP($AT190,'Pull-Downs_Zyl'!M:N,2,FALSE),VLOOKUP($AT190,'Pull-Downs_Zyl'!K:L,2,FALSE))</f>
        <v>#N/A</v>
      </c>
      <c r="AL190" s="318" t="str">
        <f t="shared" si="56"/>
        <v/>
      </c>
      <c r="AM190" s="158" t="e">
        <f>VLOOKUP($AT190,'Pull-Downs_Zyl'!$K$5:$O$525,3,FALSE)</f>
        <v>#N/A</v>
      </c>
      <c r="AN190" s="151" t="str">
        <f t="shared" si="42"/>
        <v/>
      </c>
      <c r="AO190" s="151" t="str">
        <f t="shared" si="43"/>
        <v/>
      </c>
      <c r="AP190" s="151" t="str">
        <f t="shared" si="44"/>
        <v/>
      </c>
      <c r="AQ190" s="151" t="str">
        <f t="shared" si="45"/>
        <v/>
      </c>
      <c r="AR190" s="207" t="str">
        <f t="shared" si="50"/>
        <v/>
      </c>
      <c r="AS190" s="157" t="s">
        <v>95</v>
      </c>
      <c r="AT190" s="158" t="str">
        <f>IF(V190="Zubehör/Ersatzteile",VLOOKUP(W190,'Pull-Downs_Zyl'!$K$518:$O$525,3,FALSE),CONCATENATE(AN190,AO190,AP190,AQ190,AR190))</f>
        <v/>
      </c>
      <c r="AW190" s="70" t="str">
        <f t="shared" si="46"/>
        <v/>
      </c>
      <c r="BD190" s="70" t="str">
        <f t="shared" si="47"/>
        <v/>
      </c>
      <c r="BK190" s="70" t="e">
        <f>IF(AND(#REF!="ja",M190=9,E190="PegaSys Office eVAYO"),CONCATENATE(L190,#REF!,M190,F190),IF(AND(#REF!="ja",M190=9,E190="PegaSys Office"),CONCATENATE(L190,#REF!,M190,F190),""))</f>
        <v>#REF!</v>
      </c>
      <c r="CB190" s="312"/>
      <c r="CC190" s="312"/>
      <c r="CD190" s="312"/>
      <c r="CE190" s="312" t="str">
        <f>IF(E190="PegaSys 2.1",Datenquelle_Peg2.1!$A$2,"")</f>
        <v/>
      </c>
      <c r="CF190" s="312" t="str">
        <f t="shared" si="51"/>
        <v/>
      </c>
      <c r="CG190" s="312" t="str">
        <f t="shared" si="52"/>
        <v/>
      </c>
      <c r="CH190" s="312" t="str">
        <f>IF(OR(S190="Rosetten",S190="Ovalrosetten"),Datenquelle_Peg2.1!$E$2,IF(OR(S190="Langschild",S190="Langschild schmal"),Datenquelle_Peg2.1!$E$3,IF(S190="Kurzschild",Datenquelle_Peg2.1!$E$4,IF(S190="Scandinavian Oval",Datenquelle_Peg2.1!$E$6,""))))</f>
        <v/>
      </c>
      <c r="CI190" s="312" t="str">
        <f>IF(T190=182,Datenquelle_Peg2.1!$G$2,IF(T190=192,Datenquelle_Peg2.1!$G$3,IF(T190=282,Datenquelle_Peg2.1!$G$4,IF(T190=292,Datenquelle_Peg2.1!$G$5,IF(T190=1182,Datenquelle_Peg2.1!$G$6,"")))))</f>
        <v/>
      </c>
      <c r="CJ190" s="312" t="str">
        <f>IF(G190="links",Datenquelle_Peg2.1!$I$2,IF(G190="rechts",Datenquelle_Peg2.1!$I$3,""))</f>
        <v/>
      </c>
      <c r="CK190" s="312" t="str">
        <f>IF(M190=7,Datenquelle_Peg2.1!$K$2,IF(M190=8,Datenquelle_Peg2.1!$K$3,IF(M190=8.5,Datenquelle_Peg2.1!$K$4,IF(M190=9,Datenquelle_Peg2.1!$K$5,IF(M190="F9 (FS)",Datenquelle_Peg2.1!$K$6,IF(M190=10,Datenquelle_Peg2.1!$K$7,""))))))</f>
        <v/>
      </c>
      <c r="CL190" s="312" t="str">
        <f>IF(L190="37-46 mm",Datenquelle_Peg2.1!$M$2,IF(L190="47-56 mm",Datenquelle_Peg2.1!$M$3,IF(L190="57-66 mm",Datenquelle_Peg2.1!$M$4,IF(L190="67-76 mm",Datenquelle_Peg2.1!$M$5,IF(L190="77-86 mm",Datenquelle_Peg2.1!$M$6,IF(L190="87-96 mm",Datenquelle_Peg2.1!$M$7,IF(L190="97-106 mm",Datenquelle_Peg2.1!$M$8,IF(L190="107-116 mm",Datenquelle_Peg2.1!$M$9,IF(L190="117-126 mm",Datenquelle_Peg2.1!$M$10,IF(L190="127-136 mm",Datenquelle_Peg2.1!$M$11,IF(L190="137-146 mm",Datenquelle_Peg2.1!$M$12,IF(L190="147-156 mm",Datenquelle_Peg2.1!$M$13,IF(L190="156-160 mm",Datenquelle_Peg2.1!$M$14,"")))))))))))))</f>
        <v/>
      </c>
      <c r="CM190" s="312" t="str">
        <f>IF(N190="Profilzyl. PZ",Datenquelle_Peg2.1!$O$3,IF(N190="Blind",Datenquelle_Peg2.1!$O$2,IF(N190="Zylinderabdeckung",Datenquelle_Peg2.1!$O$4,IF(N190="Scandinavian Oval",Datenquelle_Peg2.1!$O$5,""))))</f>
        <v/>
      </c>
      <c r="CN190" s="312" t="str">
        <f>IF(P190="PZ 70",Datenquelle_Peg2.1!$Q$3,IF(P190="PZ 72",Datenquelle_Peg2.1!$Q$4,IF(P190="PZ 78",Datenquelle_Peg2.1!$Q$5,IF(P190="PZ 85",Datenquelle_Peg2.1!$Q$6,IF(P190="PZ 88",Datenquelle_Peg2.1!$Q$7,IF(P190="PZ 92",Datenquelle_Peg2.1!$Q$8,IF(P190="00",Datenquelle_Peg2.1!$Q$2,IF(P190="SO 105",Datenquelle_Peg2.1!$Q$9,""))))))))</f>
        <v/>
      </c>
      <c r="CO190" s="312" t="str">
        <f>IF(O190="Profilzyl. PZ",Datenquelle_Peg2.1!$S$3,IF(O190="Blind",Datenquelle_Peg2.1!$S$2,IF(O190="Scandinavian Oval",Datenquelle_Peg2.1!$S$4,"")))</f>
        <v/>
      </c>
      <c r="CP190" s="312" t="str">
        <f t="shared" si="57"/>
        <v/>
      </c>
      <c r="CQ190" s="312" t="str">
        <f>IF(AND(Q190="außen",R190="einrastend"),Datenquelle_Peg2.1!$W$3,IF(AND(Q190="außen",R190="verschraubt"),Datenquelle_Peg2.1!$W$2,""))</f>
        <v/>
      </c>
      <c r="CR190" s="312" t="str">
        <f t="shared" si="53"/>
        <v/>
      </c>
      <c r="CS190" s="312" t="str">
        <f t="shared" si="54"/>
        <v/>
      </c>
      <c r="CT190" s="312" t="str">
        <f t="shared" si="55"/>
        <v/>
      </c>
      <c r="CU190" s="312"/>
      <c r="CV190" s="312"/>
      <c r="CW190" s="312"/>
      <c r="CX190" s="312"/>
      <c r="CY190" s="312"/>
      <c r="CZ190" s="312"/>
      <c r="DA190" s="312"/>
      <c r="DB190" s="312"/>
      <c r="DC190" s="312"/>
      <c r="DD190" s="312"/>
      <c r="DE190" s="312"/>
      <c r="DF190" s="312"/>
      <c r="DG190" s="312"/>
      <c r="DH190" s="312"/>
      <c r="DI190" s="312"/>
      <c r="DJ190" s="312"/>
      <c r="DK190" s="312"/>
      <c r="DL190" s="312"/>
      <c r="DM190" s="312"/>
      <c r="DN190" s="312"/>
      <c r="DO190" s="312"/>
      <c r="DP190" s="312"/>
      <c r="DQ190" s="312"/>
      <c r="DR190" s="312"/>
      <c r="DS190" s="312"/>
      <c r="DT190" s="312"/>
      <c r="DU190" s="312"/>
      <c r="DV190" s="312"/>
      <c r="DW190" s="312"/>
      <c r="DX190" s="312"/>
      <c r="DY190" s="312"/>
      <c r="DZ190" s="312"/>
      <c r="EA190" s="312"/>
      <c r="EB190" s="312"/>
      <c r="EC190" s="312"/>
      <c r="ED190" s="312"/>
      <c r="EE190" s="312"/>
      <c r="EF190" s="312"/>
      <c r="EG190" s="312"/>
      <c r="EH190" s="312"/>
      <c r="EI190" s="312"/>
      <c r="EJ190" s="312"/>
      <c r="EK190" s="312"/>
      <c r="EL190" s="312"/>
      <c r="EM190" s="312"/>
      <c r="EN190" s="312"/>
      <c r="EO190" s="312"/>
      <c r="EP190" s="312"/>
      <c r="EQ190" s="312"/>
      <c r="ER190" s="312"/>
      <c r="ES190" s="312"/>
      <c r="ET190" s="312"/>
      <c r="EU190" s="312"/>
      <c r="EV190" s="312"/>
      <c r="EW190" s="312"/>
      <c r="EX190" s="312"/>
      <c r="EY190" s="312"/>
    </row>
    <row r="191" spans="1:155" s="48" customFormat="1" ht="15.75" x14ac:dyDescent="0.2">
      <c r="A191" s="159" t="str">
        <f t="shared" si="58"/>
        <v/>
      </c>
      <c r="B191" s="72"/>
      <c r="C191" s="72"/>
      <c r="D191" s="73"/>
      <c r="E191" s="339"/>
      <c r="F191" s="340"/>
      <c r="G191" s="347"/>
      <c r="H191" s="347"/>
      <c r="I191" s="344"/>
      <c r="J191" s="345"/>
      <c r="K191" s="346"/>
      <c r="L191" s="229"/>
      <c r="M191" s="228"/>
      <c r="N191" s="65"/>
      <c r="O191" s="65"/>
      <c r="P191" s="67"/>
      <c r="Q191" s="62"/>
      <c r="R191" s="68"/>
      <c r="S191" s="63"/>
      <c r="T191" s="63"/>
      <c r="U191" s="337"/>
      <c r="V191" s="63"/>
      <c r="W191" s="123"/>
      <c r="X191" s="69"/>
      <c r="Y191" s="81"/>
      <c r="Z191" s="152"/>
      <c r="AA191" s="146"/>
      <c r="AB191" s="153"/>
      <c r="AC191" s="154"/>
      <c r="AD191" s="152"/>
      <c r="AE191" s="152"/>
      <c r="AF191" s="155"/>
      <c r="AG191" s="156"/>
      <c r="AH191" s="155"/>
      <c r="AI191" s="317" t="str">
        <f t="shared" si="48"/>
        <v/>
      </c>
      <c r="AJ191" s="317" t="str">
        <f t="shared" si="49"/>
        <v/>
      </c>
      <c r="AK191" s="328" t="e">
        <f>IF(AR191=".OS",VLOOKUP($AT191,'Pull-Downs_Zyl'!M:N,2,FALSE),VLOOKUP($AT191,'Pull-Downs_Zyl'!K:L,2,FALSE))</f>
        <v>#N/A</v>
      </c>
      <c r="AL191" s="318" t="str">
        <f t="shared" si="56"/>
        <v/>
      </c>
      <c r="AM191" s="158" t="e">
        <f>VLOOKUP($AT191,'Pull-Downs_Zyl'!$K$5:$O$525,3,FALSE)</f>
        <v>#N/A</v>
      </c>
      <c r="AN191" s="151" t="str">
        <f t="shared" si="42"/>
        <v/>
      </c>
      <c r="AO191" s="151" t="str">
        <f t="shared" si="43"/>
        <v/>
      </c>
      <c r="AP191" s="151" t="str">
        <f t="shared" si="44"/>
        <v/>
      </c>
      <c r="AQ191" s="151" t="str">
        <f t="shared" si="45"/>
        <v/>
      </c>
      <c r="AR191" s="207" t="str">
        <f t="shared" si="50"/>
        <v/>
      </c>
      <c r="AS191" s="157" t="s">
        <v>95</v>
      </c>
      <c r="AT191" s="158" t="str">
        <f>IF(V191="Zubehör/Ersatzteile",VLOOKUP(W191,'Pull-Downs_Zyl'!$K$518:$O$525,3,FALSE),CONCATENATE(AN191,AO191,AP191,AQ191,AR191))</f>
        <v/>
      </c>
      <c r="AW191" s="70" t="str">
        <f t="shared" si="46"/>
        <v/>
      </c>
      <c r="BD191" s="70" t="str">
        <f t="shared" si="47"/>
        <v/>
      </c>
      <c r="BK191" s="70" t="e">
        <f>IF(AND(#REF!="ja",M191=9,E191="PegaSys Office eVAYO"),CONCATENATE(L191,#REF!,M191,F191),IF(AND(#REF!="ja",M191=9,E191="PegaSys Office"),CONCATENATE(L191,#REF!,M191,F191),""))</f>
        <v>#REF!</v>
      </c>
      <c r="CB191" s="312"/>
      <c r="CC191" s="312"/>
      <c r="CD191" s="312"/>
      <c r="CE191" s="312" t="str">
        <f>IF(E191="PegaSys 2.1",Datenquelle_Peg2.1!$A$2,"")</f>
        <v/>
      </c>
      <c r="CF191" s="312" t="str">
        <f t="shared" si="51"/>
        <v/>
      </c>
      <c r="CG191" s="312" t="str">
        <f t="shared" si="52"/>
        <v/>
      </c>
      <c r="CH191" s="312" t="str">
        <f>IF(OR(S191="Rosetten",S191="Ovalrosetten"),Datenquelle_Peg2.1!$E$2,IF(OR(S191="Langschild",S191="Langschild schmal"),Datenquelle_Peg2.1!$E$3,IF(S191="Kurzschild",Datenquelle_Peg2.1!$E$4,IF(S191="Scandinavian Oval",Datenquelle_Peg2.1!$E$6,""))))</f>
        <v/>
      </c>
      <c r="CI191" s="312" t="str">
        <f>IF(T191=182,Datenquelle_Peg2.1!$G$2,IF(T191=192,Datenquelle_Peg2.1!$G$3,IF(T191=282,Datenquelle_Peg2.1!$G$4,IF(T191=292,Datenquelle_Peg2.1!$G$5,IF(T191=1182,Datenquelle_Peg2.1!$G$6,"")))))</f>
        <v/>
      </c>
      <c r="CJ191" s="312" t="str">
        <f>IF(G191="links",Datenquelle_Peg2.1!$I$2,IF(G191="rechts",Datenquelle_Peg2.1!$I$3,""))</f>
        <v/>
      </c>
      <c r="CK191" s="312" t="str">
        <f>IF(M191=7,Datenquelle_Peg2.1!$K$2,IF(M191=8,Datenquelle_Peg2.1!$K$3,IF(M191=8.5,Datenquelle_Peg2.1!$K$4,IF(M191=9,Datenquelle_Peg2.1!$K$5,IF(M191="F9 (FS)",Datenquelle_Peg2.1!$K$6,IF(M191=10,Datenquelle_Peg2.1!$K$7,""))))))</f>
        <v/>
      </c>
      <c r="CL191" s="312" t="str">
        <f>IF(L191="37-46 mm",Datenquelle_Peg2.1!$M$2,IF(L191="47-56 mm",Datenquelle_Peg2.1!$M$3,IF(L191="57-66 mm",Datenquelle_Peg2.1!$M$4,IF(L191="67-76 mm",Datenquelle_Peg2.1!$M$5,IF(L191="77-86 mm",Datenquelle_Peg2.1!$M$6,IF(L191="87-96 mm",Datenquelle_Peg2.1!$M$7,IF(L191="97-106 mm",Datenquelle_Peg2.1!$M$8,IF(L191="107-116 mm",Datenquelle_Peg2.1!$M$9,IF(L191="117-126 mm",Datenquelle_Peg2.1!$M$10,IF(L191="127-136 mm",Datenquelle_Peg2.1!$M$11,IF(L191="137-146 mm",Datenquelle_Peg2.1!$M$12,IF(L191="147-156 mm",Datenquelle_Peg2.1!$M$13,IF(L191="156-160 mm",Datenquelle_Peg2.1!$M$14,"")))))))))))))</f>
        <v/>
      </c>
      <c r="CM191" s="312" t="str">
        <f>IF(N191="Profilzyl. PZ",Datenquelle_Peg2.1!$O$3,IF(N191="Blind",Datenquelle_Peg2.1!$O$2,IF(N191="Zylinderabdeckung",Datenquelle_Peg2.1!$O$4,IF(N191="Scandinavian Oval",Datenquelle_Peg2.1!$O$5,""))))</f>
        <v/>
      </c>
      <c r="CN191" s="312" t="str">
        <f>IF(P191="PZ 70",Datenquelle_Peg2.1!$Q$3,IF(P191="PZ 72",Datenquelle_Peg2.1!$Q$4,IF(P191="PZ 78",Datenquelle_Peg2.1!$Q$5,IF(P191="PZ 85",Datenquelle_Peg2.1!$Q$6,IF(P191="PZ 88",Datenquelle_Peg2.1!$Q$7,IF(P191="PZ 92",Datenquelle_Peg2.1!$Q$8,IF(P191="00",Datenquelle_Peg2.1!$Q$2,IF(P191="SO 105",Datenquelle_Peg2.1!$Q$9,""))))))))</f>
        <v/>
      </c>
      <c r="CO191" s="312" t="str">
        <f>IF(O191="Profilzyl. PZ",Datenquelle_Peg2.1!$S$3,IF(O191="Blind",Datenquelle_Peg2.1!$S$2,IF(O191="Scandinavian Oval",Datenquelle_Peg2.1!$S$4,"")))</f>
        <v/>
      </c>
      <c r="CP191" s="312" t="str">
        <f t="shared" si="57"/>
        <v/>
      </c>
      <c r="CQ191" s="312" t="str">
        <f>IF(AND(Q191="außen",R191="einrastend"),Datenquelle_Peg2.1!$W$3,IF(AND(Q191="außen",R191="verschraubt"),Datenquelle_Peg2.1!$W$2,""))</f>
        <v/>
      </c>
      <c r="CR191" s="312" t="str">
        <f t="shared" si="53"/>
        <v/>
      </c>
      <c r="CS191" s="312" t="str">
        <f t="shared" si="54"/>
        <v/>
      </c>
      <c r="CT191" s="312" t="str">
        <f t="shared" si="55"/>
        <v/>
      </c>
      <c r="CU191" s="312"/>
      <c r="CV191" s="312"/>
      <c r="CW191" s="312"/>
      <c r="CX191" s="312"/>
      <c r="CY191" s="312"/>
      <c r="CZ191" s="312"/>
      <c r="DA191" s="312"/>
      <c r="DB191" s="312"/>
      <c r="DC191" s="312"/>
      <c r="DD191" s="312"/>
      <c r="DE191" s="312"/>
      <c r="DF191" s="312"/>
      <c r="DG191" s="312"/>
      <c r="DH191" s="312"/>
      <c r="DI191" s="312"/>
      <c r="DJ191" s="312"/>
      <c r="DK191" s="312"/>
      <c r="DL191" s="312"/>
      <c r="DM191" s="312"/>
      <c r="DN191" s="312"/>
      <c r="DO191" s="312"/>
      <c r="DP191" s="312"/>
      <c r="DQ191" s="312"/>
      <c r="DR191" s="312"/>
      <c r="DS191" s="312"/>
      <c r="DT191" s="312"/>
      <c r="DU191" s="312"/>
      <c r="DV191" s="312"/>
      <c r="DW191" s="312"/>
      <c r="DX191" s="312"/>
      <c r="DY191" s="312"/>
      <c r="DZ191" s="312"/>
      <c r="EA191" s="312"/>
      <c r="EB191" s="312"/>
      <c r="EC191" s="312"/>
      <c r="ED191" s="312"/>
      <c r="EE191" s="312"/>
      <c r="EF191" s="312"/>
      <c r="EG191" s="312"/>
      <c r="EH191" s="312"/>
      <c r="EI191" s="312"/>
      <c r="EJ191" s="312"/>
      <c r="EK191" s="312"/>
      <c r="EL191" s="312"/>
      <c r="EM191" s="312"/>
      <c r="EN191" s="312"/>
      <c r="EO191" s="312"/>
      <c r="EP191" s="312"/>
      <c r="EQ191" s="312"/>
      <c r="ER191" s="312"/>
      <c r="ES191" s="312"/>
      <c r="ET191" s="312"/>
      <c r="EU191" s="312"/>
      <c r="EV191" s="312"/>
      <c r="EW191" s="312"/>
      <c r="EX191" s="312"/>
      <c r="EY191" s="312"/>
    </row>
    <row r="192" spans="1:155" s="48" customFormat="1" ht="15.75" x14ac:dyDescent="0.2">
      <c r="A192" s="159" t="str">
        <f t="shared" si="58"/>
        <v/>
      </c>
      <c r="B192" s="72"/>
      <c r="C192" s="72"/>
      <c r="D192" s="73"/>
      <c r="E192" s="339"/>
      <c r="F192" s="340"/>
      <c r="G192" s="347"/>
      <c r="H192" s="347"/>
      <c r="I192" s="344"/>
      <c r="J192" s="345"/>
      <c r="K192" s="346"/>
      <c r="L192" s="229"/>
      <c r="M192" s="228"/>
      <c r="N192" s="65"/>
      <c r="O192" s="65"/>
      <c r="P192" s="67"/>
      <c r="Q192" s="62"/>
      <c r="R192" s="68"/>
      <c r="S192" s="63"/>
      <c r="T192" s="63"/>
      <c r="U192" s="337"/>
      <c r="V192" s="63"/>
      <c r="W192" s="123"/>
      <c r="X192" s="69"/>
      <c r="Y192" s="81"/>
      <c r="Z192" s="152"/>
      <c r="AA192" s="146"/>
      <c r="AB192" s="153"/>
      <c r="AC192" s="154"/>
      <c r="AD192" s="152"/>
      <c r="AE192" s="152"/>
      <c r="AF192" s="155"/>
      <c r="AG192" s="156"/>
      <c r="AH192" s="155"/>
      <c r="AI192" s="317" t="str">
        <f t="shared" si="48"/>
        <v/>
      </c>
      <c r="AJ192" s="317" t="str">
        <f t="shared" si="49"/>
        <v/>
      </c>
      <c r="AK192" s="328" t="e">
        <f>IF(AR192=".OS",VLOOKUP($AT192,'Pull-Downs_Zyl'!M:N,2,FALSE),VLOOKUP($AT192,'Pull-Downs_Zyl'!K:L,2,FALSE))</f>
        <v>#N/A</v>
      </c>
      <c r="AL192" s="318" t="str">
        <f t="shared" si="56"/>
        <v/>
      </c>
      <c r="AM192" s="158" t="e">
        <f>VLOOKUP($AT192,'Pull-Downs_Zyl'!$K$5:$O$525,3,FALSE)</f>
        <v>#N/A</v>
      </c>
      <c r="AN192" s="151" t="str">
        <f t="shared" si="42"/>
        <v/>
      </c>
      <c r="AO192" s="151" t="str">
        <f t="shared" si="43"/>
        <v/>
      </c>
      <c r="AP192" s="151" t="str">
        <f t="shared" si="44"/>
        <v/>
      </c>
      <c r="AQ192" s="151" t="str">
        <f t="shared" si="45"/>
        <v/>
      </c>
      <c r="AR192" s="207" t="str">
        <f t="shared" si="50"/>
        <v/>
      </c>
      <c r="AS192" s="157" t="s">
        <v>95</v>
      </c>
      <c r="AT192" s="158" t="str">
        <f>IF(V192="Zubehör/Ersatzteile",VLOOKUP(W192,'Pull-Downs_Zyl'!$K$518:$O$525,3,FALSE),CONCATENATE(AN192,AO192,AP192,AQ192,AR192))</f>
        <v/>
      </c>
      <c r="AW192" s="70" t="str">
        <f t="shared" si="46"/>
        <v/>
      </c>
      <c r="BD192" s="70" t="str">
        <f t="shared" si="47"/>
        <v/>
      </c>
      <c r="BK192" s="70" t="e">
        <f>IF(AND(#REF!="ja",M192=9,E192="PegaSys Office eVAYO"),CONCATENATE(L192,#REF!,M192,F192),IF(AND(#REF!="ja",M192=9,E192="PegaSys Office"),CONCATENATE(L192,#REF!,M192,F192),""))</f>
        <v>#REF!</v>
      </c>
      <c r="CB192" s="312"/>
      <c r="CC192" s="312"/>
      <c r="CD192" s="312"/>
      <c r="CE192" s="312" t="str">
        <f>IF(E192="PegaSys 2.1",Datenquelle_Peg2.1!$A$2,"")</f>
        <v/>
      </c>
      <c r="CF192" s="312" t="str">
        <f t="shared" si="51"/>
        <v/>
      </c>
      <c r="CG192" s="312" t="str">
        <f t="shared" si="52"/>
        <v/>
      </c>
      <c r="CH192" s="312" t="str">
        <f>IF(OR(S192="Rosetten",S192="Ovalrosetten"),Datenquelle_Peg2.1!$E$2,IF(OR(S192="Langschild",S192="Langschild schmal"),Datenquelle_Peg2.1!$E$3,IF(S192="Kurzschild",Datenquelle_Peg2.1!$E$4,IF(S192="Scandinavian Oval",Datenquelle_Peg2.1!$E$6,""))))</f>
        <v/>
      </c>
      <c r="CI192" s="312" t="str">
        <f>IF(T192=182,Datenquelle_Peg2.1!$G$2,IF(T192=192,Datenquelle_Peg2.1!$G$3,IF(T192=282,Datenquelle_Peg2.1!$G$4,IF(T192=292,Datenquelle_Peg2.1!$G$5,IF(T192=1182,Datenquelle_Peg2.1!$G$6,"")))))</f>
        <v/>
      </c>
      <c r="CJ192" s="312" t="str">
        <f>IF(G192="links",Datenquelle_Peg2.1!$I$2,IF(G192="rechts",Datenquelle_Peg2.1!$I$3,""))</f>
        <v/>
      </c>
      <c r="CK192" s="312" t="str">
        <f>IF(M192=7,Datenquelle_Peg2.1!$K$2,IF(M192=8,Datenquelle_Peg2.1!$K$3,IF(M192=8.5,Datenquelle_Peg2.1!$K$4,IF(M192=9,Datenquelle_Peg2.1!$K$5,IF(M192="F9 (FS)",Datenquelle_Peg2.1!$K$6,IF(M192=10,Datenquelle_Peg2.1!$K$7,""))))))</f>
        <v/>
      </c>
      <c r="CL192" s="312" t="str">
        <f>IF(L192="37-46 mm",Datenquelle_Peg2.1!$M$2,IF(L192="47-56 mm",Datenquelle_Peg2.1!$M$3,IF(L192="57-66 mm",Datenquelle_Peg2.1!$M$4,IF(L192="67-76 mm",Datenquelle_Peg2.1!$M$5,IF(L192="77-86 mm",Datenquelle_Peg2.1!$M$6,IF(L192="87-96 mm",Datenquelle_Peg2.1!$M$7,IF(L192="97-106 mm",Datenquelle_Peg2.1!$M$8,IF(L192="107-116 mm",Datenquelle_Peg2.1!$M$9,IF(L192="117-126 mm",Datenquelle_Peg2.1!$M$10,IF(L192="127-136 mm",Datenquelle_Peg2.1!$M$11,IF(L192="137-146 mm",Datenquelle_Peg2.1!$M$12,IF(L192="147-156 mm",Datenquelle_Peg2.1!$M$13,IF(L192="156-160 mm",Datenquelle_Peg2.1!$M$14,"")))))))))))))</f>
        <v/>
      </c>
      <c r="CM192" s="312" t="str">
        <f>IF(N192="Profilzyl. PZ",Datenquelle_Peg2.1!$O$3,IF(N192="Blind",Datenquelle_Peg2.1!$O$2,IF(N192="Zylinderabdeckung",Datenquelle_Peg2.1!$O$4,IF(N192="Scandinavian Oval",Datenquelle_Peg2.1!$O$5,""))))</f>
        <v/>
      </c>
      <c r="CN192" s="312" t="str">
        <f>IF(P192="PZ 70",Datenquelle_Peg2.1!$Q$3,IF(P192="PZ 72",Datenquelle_Peg2.1!$Q$4,IF(P192="PZ 78",Datenquelle_Peg2.1!$Q$5,IF(P192="PZ 85",Datenquelle_Peg2.1!$Q$6,IF(P192="PZ 88",Datenquelle_Peg2.1!$Q$7,IF(P192="PZ 92",Datenquelle_Peg2.1!$Q$8,IF(P192="00",Datenquelle_Peg2.1!$Q$2,IF(P192="SO 105",Datenquelle_Peg2.1!$Q$9,""))))))))</f>
        <v/>
      </c>
      <c r="CO192" s="312" t="str">
        <f>IF(O192="Profilzyl. PZ",Datenquelle_Peg2.1!$S$3,IF(O192="Blind",Datenquelle_Peg2.1!$S$2,IF(O192="Scandinavian Oval",Datenquelle_Peg2.1!$S$4,"")))</f>
        <v/>
      </c>
      <c r="CP192" s="312" t="str">
        <f t="shared" si="57"/>
        <v/>
      </c>
      <c r="CQ192" s="312" t="str">
        <f>IF(AND(Q192="außen",R192="einrastend"),Datenquelle_Peg2.1!$W$3,IF(AND(Q192="außen",R192="verschraubt"),Datenquelle_Peg2.1!$W$2,""))</f>
        <v/>
      </c>
      <c r="CR192" s="312" t="str">
        <f t="shared" si="53"/>
        <v/>
      </c>
      <c r="CS192" s="312" t="str">
        <f t="shared" si="54"/>
        <v/>
      </c>
      <c r="CT192" s="312" t="str">
        <f t="shared" si="55"/>
        <v/>
      </c>
      <c r="CU192" s="312"/>
      <c r="CV192" s="312"/>
      <c r="CW192" s="312"/>
      <c r="CX192" s="312"/>
      <c r="CY192" s="312"/>
      <c r="CZ192" s="312"/>
      <c r="DA192" s="312"/>
      <c r="DB192" s="312"/>
      <c r="DC192" s="312"/>
      <c r="DD192" s="312"/>
      <c r="DE192" s="312"/>
      <c r="DF192" s="312"/>
      <c r="DG192" s="312"/>
      <c r="DH192" s="312"/>
      <c r="DI192" s="312"/>
      <c r="DJ192" s="312"/>
      <c r="DK192" s="312"/>
      <c r="DL192" s="312"/>
      <c r="DM192" s="312"/>
      <c r="DN192" s="312"/>
      <c r="DO192" s="312"/>
      <c r="DP192" s="312"/>
      <c r="DQ192" s="312"/>
      <c r="DR192" s="312"/>
      <c r="DS192" s="312"/>
      <c r="DT192" s="312"/>
      <c r="DU192" s="312"/>
      <c r="DV192" s="312"/>
      <c r="DW192" s="312"/>
      <c r="DX192" s="312"/>
      <c r="DY192" s="312"/>
      <c r="DZ192" s="312"/>
      <c r="EA192" s="312"/>
      <c r="EB192" s="312"/>
      <c r="EC192" s="312"/>
      <c r="ED192" s="312"/>
      <c r="EE192" s="312"/>
      <c r="EF192" s="312"/>
      <c r="EG192" s="312"/>
      <c r="EH192" s="312"/>
      <c r="EI192" s="312"/>
      <c r="EJ192" s="312"/>
      <c r="EK192" s="312"/>
      <c r="EL192" s="312"/>
      <c r="EM192" s="312"/>
      <c r="EN192" s="312"/>
      <c r="EO192" s="312"/>
      <c r="EP192" s="312"/>
      <c r="EQ192" s="312"/>
      <c r="ER192" s="312"/>
      <c r="ES192" s="312"/>
      <c r="ET192" s="312"/>
      <c r="EU192" s="312"/>
      <c r="EV192" s="312"/>
      <c r="EW192" s="312"/>
      <c r="EX192" s="312"/>
      <c r="EY192" s="312"/>
    </row>
    <row r="193" spans="1:155" s="48" customFormat="1" ht="15.75" x14ac:dyDescent="0.2">
      <c r="A193" s="159" t="str">
        <f>IF(E193&lt;&gt;"",A192+1,"")</f>
        <v/>
      </c>
      <c r="B193" s="72"/>
      <c r="C193" s="72"/>
      <c r="D193" s="73"/>
      <c r="E193" s="339"/>
      <c r="F193" s="340"/>
      <c r="G193" s="347"/>
      <c r="H193" s="347"/>
      <c r="I193" s="344"/>
      <c r="J193" s="345"/>
      <c r="K193" s="346"/>
      <c r="L193" s="229"/>
      <c r="M193" s="228"/>
      <c r="N193" s="65"/>
      <c r="O193" s="65"/>
      <c r="P193" s="67"/>
      <c r="Q193" s="62"/>
      <c r="R193" s="68"/>
      <c r="S193" s="63"/>
      <c r="T193" s="63"/>
      <c r="U193" s="337"/>
      <c r="V193" s="63"/>
      <c r="W193" s="123"/>
      <c r="X193" s="69"/>
      <c r="Y193" s="81"/>
      <c r="Z193" s="152"/>
      <c r="AA193" s="146"/>
      <c r="AB193" s="153"/>
      <c r="AC193" s="154"/>
      <c r="AD193" s="152"/>
      <c r="AE193" s="152"/>
      <c r="AF193" s="155"/>
      <c r="AG193" s="156"/>
      <c r="AH193" s="155"/>
      <c r="AI193" s="317" t="str">
        <f t="shared" si="48"/>
        <v/>
      </c>
      <c r="AJ193" s="317" t="str">
        <f t="shared" si="49"/>
        <v/>
      </c>
      <c r="AK193" s="328" t="e">
        <f>IF(AR193=".OS",VLOOKUP($AT193,'Pull-Downs_Zyl'!M:N,2,FALSE),VLOOKUP($AT193,'Pull-Downs_Zyl'!K:L,2,FALSE))</f>
        <v>#N/A</v>
      </c>
      <c r="AL193" s="318" t="str">
        <f t="shared" si="56"/>
        <v/>
      </c>
      <c r="AM193" s="158" t="e">
        <f>VLOOKUP($AT193,'Pull-Downs_Zyl'!$K$5:$O$525,3,FALSE)</f>
        <v>#N/A</v>
      </c>
      <c r="AN193" s="151" t="str">
        <f t="shared" si="42"/>
        <v/>
      </c>
      <c r="AO193" s="151" t="str">
        <f t="shared" si="43"/>
        <v/>
      </c>
      <c r="AP193" s="151" t="str">
        <f t="shared" si="44"/>
        <v/>
      </c>
      <c r="AQ193" s="151" t="str">
        <f t="shared" si="45"/>
        <v/>
      </c>
      <c r="AR193" s="207" t="str">
        <f t="shared" si="50"/>
        <v/>
      </c>
      <c r="AS193" s="157" t="s">
        <v>95</v>
      </c>
      <c r="AT193" s="158" t="str">
        <f>IF(V193="Zubehör/Ersatzteile",VLOOKUP(W193,'Pull-Downs_Zyl'!$K$518:$O$525,3,FALSE),CONCATENATE(AN193,AO193,AP193,AQ193,AR193))</f>
        <v/>
      </c>
      <c r="AW193" s="70" t="str">
        <f t="shared" si="46"/>
        <v/>
      </c>
      <c r="BD193" s="70" t="str">
        <f t="shared" si="47"/>
        <v/>
      </c>
      <c r="BK193" s="70" t="e">
        <f>IF(AND(#REF!="ja",M193=9,E193="PegaSys Office eVAYO"),CONCATENATE(L193,#REF!,M193,F193),IF(AND(#REF!="ja",M193=9,E193="PegaSys Office"),CONCATENATE(L193,#REF!,M193,F193),""))</f>
        <v>#REF!</v>
      </c>
      <c r="CB193" s="312"/>
      <c r="CC193" s="312"/>
      <c r="CD193" s="312"/>
      <c r="CE193" s="312" t="str">
        <f>IF(E193="PegaSys 2.1",Datenquelle_Peg2.1!$A$2,"")</f>
        <v/>
      </c>
      <c r="CF193" s="312" t="str">
        <f t="shared" si="51"/>
        <v/>
      </c>
      <c r="CG193" s="312" t="str">
        <f t="shared" si="52"/>
        <v/>
      </c>
      <c r="CH193" s="312" t="str">
        <f>IF(OR(S193="Rosetten",S193="Ovalrosetten"),Datenquelle_Peg2.1!$E$2,IF(OR(S193="Langschild",S193="Langschild schmal"),Datenquelle_Peg2.1!$E$3,IF(S193="Kurzschild",Datenquelle_Peg2.1!$E$4,IF(S193="Scandinavian Oval",Datenquelle_Peg2.1!$E$6,""))))</f>
        <v/>
      </c>
      <c r="CI193" s="312" t="str">
        <f>IF(T193=182,Datenquelle_Peg2.1!$G$2,IF(T193=192,Datenquelle_Peg2.1!$G$3,IF(T193=282,Datenquelle_Peg2.1!$G$4,IF(T193=292,Datenquelle_Peg2.1!$G$5,IF(T193=1182,Datenquelle_Peg2.1!$G$6,"")))))</f>
        <v/>
      </c>
      <c r="CJ193" s="312" t="str">
        <f>IF(G193="links",Datenquelle_Peg2.1!$I$2,IF(G193="rechts",Datenquelle_Peg2.1!$I$3,""))</f>
        <v/>
      </c>
      <c r="CK193" s="312" t="str">
        <f>IF(M193=7,Datenquelle_Peg2.1!$K$2,IF(M193=8,Datenquelle_Peg2.1!$K$3,IF(M193=8.5,Datenquelle_Peg2.1!$K$4,IF(M193=9,Datenquelle_Peg2.1!$K$5,IF(M193="F9 (FS)",Datenquelle_Peg2.1!$K$6,IF(M193=10,Datenquelle_Peg2.1!$K$7,""))))))</f>
        <v/>
      </c>
      <c r="CL193" s="312" t="str">
        <f>IF(L193="37-46 mm",Datenquelle_Peg2.1!$M$2,IF(L193="47-56 mm",Datenquelle_Peg2.1!$M$3,IF(L193="57-66 mm",Datenquelle_Peg2.1!$M$4,IF(L193="67-76 mm",Datenquelle_Peg2.1!$M$5,IF(L193="77-86 mm",Datenquelle_Peg2.1!$M$6,IF(L193="87-96 mm",Datenquelle_Peg2.1!$M$7,IF(L193="97-106 mm",Datenquelle_Peg2.1!$M$8,IF(L193="107-116 mm",Datenquelle_Peg2.1!$M$9,IF(L193="117-126 mm",Datenquelle_Peg2.1!$M$10,IF(L193="127-136 mm",Datenquelle_Peg2.1!$M$11,IF(L193="137-146 mm",Datenquelle_Peg2.1!$M$12,IF(L193="147-156 mm",Datenquelle_Peg2.1!$M$13,IF(L193="156-160 mm",Datenquelle_Peg2.1!$M$14,"")))))))))))))</f>
        <v/>
      </c>
      <c r="CM193" s="312" t="str">
        <f>IF(N193="Profilzyl. PZ",Datenquelle_Peg2.1!$O$3,IF(N193="Blind",Datenquelle_Peg2.1!$O$2,IF(N193="Zylinderabdeckung",Datenquelle_Peg2.1!$O$4,IF(N193="Scandinavian Oval",Datenquelle_Peg2.1!$O$5,""))))</f>
        <v/>
      </c>
      <c r="CN193" s="312" t="str">
        <f>IF(P193="PZ 70",Datenquelle_Peg2.1!$Q$3,IF(P193="PZ 72",Datenquelle_Peg2.1!$Q$4,IF(P193="PZ 78",Datenquelle_Peg2.1!$Q$5,IF(P193="PZ 85",Datenquelle_Peg2.1!$Q$6,IF(P193="PZ 88",Datenquelle_Peg2.1!$Q$7,IF(P193="PZ 92",Datenquelle_Peg2.1!$Q$8,IF(P193="00",Datenquelle_Peg2.1!$Q$2,IF(P193="SO 105",Datenquelle_Peg2.1!$Q$9,""))))))))</f>
        <v/>
      </c>
      <c r="CO193" s="312" t="str">
        <f>IF(O193="Profilzyl. PZ",Datenquelle_Peg2.1!$S$3,IF(O193="Blind",Datenquelle_Peg2.1!$S$2,IF(O193="Scandinavian Oval",Datenquelle_Peg2.1!$S$4,"")))</f>
        <v/>
      </c>
      <c r="CP193" s="312" t="str">
        <f t="shared" si="57"/>
        <v/>
      </c>
      <c r="CQ193" s="312" t="str">
        <f>IF(AND(Q193="außen",R193="einrastend"),Datenquelle_Peg2.1!$W$3,IF(AND(Q193="außen",R193="verschraubt"),Datenquelle_Peg2.1!$W$2,""))</f>
        <v/>
      </c>
      <c r="CR193" s="312" t="str">
        <f t="shared" si="53"/>
        <v/>
      </c>
      <c r="CS193" s="312" t="str">
        <f t="shared" si="54"/>
        <v/>
      </c>
      <c r="CT193" s="312" t="str">
        <f t="shared" si="55"/>
        <v/>
      </c>
      <c r="CU193" s="312"/>
      <c r="CV193" s="312"/>
      <c r="CW193" s="312"/>
      <c r="CX193" s="312"/>
      <c r="CY193" s="312"/>
      <c r="CZ193" s="312"/>
      <c r="DA193" s="312"/>
      <c r="DB193" s="312"/>
      <c r="DC193" s="312"/>
      <c r="DD193" s="312"/>
      <c r="DE193" s="312"/>
      <c r="DF193" s="312"/>
      <c r="DG193" s="312"/>
      <c r="DH193" s="312"/>
      <c r="DI193" s="312"/>
      <c r="DJ193" s="312"/>
      <c r="DK193" s="312"/>
      <c r="DL193" s="312"/>
      <c r="DM193" s="312"/>
      <c r="DN193" s="312"/>
      <c r="DO193" s="312"/>
      <c r="DP193" s="312"/>
      <c r="DQ193" s="312"/>
      <c r="DR193" s="312"/>
      <c r="DS193" s="312"/>
      <c r="DT193" s="312"/>
      <c r="DU193" s="312"/>
      <c r="DV193" s="312"/>
      <c r="DW193" s="312"/>
      <c r="DX193" s="312"/>
      <c r="DY193" s="312"/>
      <c r="DZ193" s="312"/>
      <c r="EA193" s="312"/>
      <c r="EB193" s="312"/>
      <c r="EC193" s="312"/>
      <c r="ED193" s="312"/>
      <c r="EE193" s="312"/>
      <c r="EF193" s="312"/>
      <c r="EG193" s="312"/>
      <c r="EH193" s="312"/>
      <c r="EI193" s="312"/>
      <c r="EJ193" s="312"/>
      <c r="EK193" s="312"/>
      <c r="EL193" s="312"/>
      <c r="EM193" s="312"/>
      <c r="EN193" s="312"/>
      <c r="EO193" s="312"/>
      <c r="EP193" s="312"/>
      <c r="EQ193" s="312"/>
      <c r="ER193" s="312"/>
      <c r="ES193" s="312"/>
      <c r="ET193" s="312"/>
      <c r="EU193" s="312"/>
      <c r="EV193" s="312"/>
      <c r="EW193" s="312"/>
      <c r="EX193" s="312"/>
      <c r="EY193" s="312"/>
    </row>
    <row r="194" spans="1:155" s="48" customFormat="1" ht="15.75" x14ac:dyDescent="0.2">
      <c r="A194" s="159" t="str">
        <f t="shared" si="58"/>
        <v/>
      </c>
      <c r="B194" s="72"/>
      <c r="C194" s="72"/>
      <c r="D194" s="73"/>
      <c r="E194" s="339"/>
      <c r="F194" s="340"/>
      <c r="G194" s="347"/>
      <c r="H194" s="347"/>
      <c r="I194" s="344"/>
      <c r="J194" s="345"/>
      <c r="K194" s="346"/>
      <c r="L194" s="229"/>
      <c r="M194" s="228"/>
      <c r="N194" s="65"/>
      <c r="O194" s="65"/>
      <c r="P194" s="67"/>
      <c r="Q194" s="62"/>
      <c r="R194" s="68"/>
      <c r="S194" s="63"/>
      <c r="T194" s="63"/>
      <c r="U194" s="337"/>
      <c r="V194" s="63"/>
      <c r="W194" s="123"/>
      <c r="X194" s="69"/>
      <c r="Y194" s="81"/>
      <c r="Z194" s="152"/>
      <c r="AA194" s="146"/>
      <c r="AB194" s="153"/>
      <c r="AC194" s="154"/>
      <c r="AD194" s="152"/>
      <c r="AE194" s="152"/>
      <c r="AF194" s="155"/>
      <c r="AG194" s="156"/>
      <c r="AH194" s="155"/>
      <c r="AI194" s="317" t="str">
        <f t="shared" si="48"/>
        <v/>
      </c>
      <c r="AJ194" s="317" t="str">
        <f t="shared" si="49"/>
        <v/>
      </c>
      <c r="AK194" s="328" t="e">
        <f>IF(AR194=".OS",VLOOKUP($AT194,'Pull-Downs_Zyl'!M:N,2,FALSE),VLOOKUP($AT194,'Pull-Downs_Zyl'!K:L,2,FALSE))</f>
        <v>#N/A</v>
      </c>
      <c r="AL194" s="318" t="str">
        <f t="shared" si="56"/>
        <v/>
      </c>
      <c r="AM194" s="158" t="e">
        <f>VLOOKUP($AT194,'Pull-Downs_Zyl'!$K$5:$O$525,3,FALSE)</f>
        <v>#N/A</v>
      </c>
      <c r="AN194" s="151" t="str">
        <f t="shared" si="42"/>
        <v/>
      </c>
      <c r="AO194" s="151" t="str">
        <f t="shared" si="43"/>
        <v/>
      </c>
      <c r="AP194" s="151" t="str">
        <f t="shared" si="44"/>
        <v/>
      </c>
      <c r="AQ194" s="151" t="str">
        <f t="shared" si="45"/>
        <v/>
      </c>
      <c r="AR194" s="207" t="str">
        <f t="shared" si="50"/>
        <v/>
      </c>
      <c r="AS194" s="157" t="s">
        <v>95</v>
      </c>
      <c r="AT194" s="158" t="str">
        <f>IF(V194="Zubehör/Ersatzteile",VLOOKUP(W194,'Pull-Downs_Zyl'!$K$518:$O$525,3,FALSE),CONCATENATE(AN194,AO194,AP194,AQ194,AR194))</f>
        <v/>
      </c>
      <c r="AW194" s="70" t="str">
        <f t="shared" si="46"/>
        <v/>
      </c>
      <c r="BD194" s="70" t="str">
        <f t="shared" si="47"/>
        <v/>
      </c>
      <c r="BK194" s="70" t="e">
        <f>IF(AND(#REF!="ja",M194=9,E194="PegaSys Office eVAYO"),CONCATENATE(L194,#REF!,M194,F194),IF(AND(#REF!="ja",M194=9,E194="PegaSys Office"),CONCATENATE(L194,#REF!,M194,F194),""))</f>
        <v>#REF!</v>
      </c>
      <c r="CB194" s="312"/>
      <c r="CC194" s="312"/>
      <c r="CD194" s="312"/>
      <c r="CE194" s="312" t="str">
        <f>IF(E194="PegaSys 2.1",Datenquelle_Peg2.1!$A$2,"")</f>
        <v/>
      </c>
      <c r="CF194" s="312" t="str">
        <f t="shared" si="51"/>
        <v/>
      </c>
      <c r="CG194" s="312" t="str">
        <f t="shared" si="52"/>
        <v/>
      </c>
      <c r="CH194" s="312" t="str">
        <f>IF(OR(S194="Rosetten",S194="Ovalrosetten"),Datenquelle_Peg2.1!$E$2,IF(OR(S194="Langschild",S194="Langschild schmal"),Datenquelle_Peg2.1!$E$3,IF(S194="Kurzschild",Datenquelle_Peg2.1!$E$4,IF(S194="Scandinavian Oval",Datenquelle_Peg2.1!$E$6,""))))</f>
        <v/>
      </c>
      <c r="CI194" s="312" t="str">
        <f>IF(T194=182,Datenquelle_Peg2.1!$G$2,IF(T194=192,Datenquelle_Peg2.1!$G$3,IF(T194=282,Datenquelle_Peg2.1!$G$4,IF(T194=292,Datenquelle_Peg2.1!$G$5,IF(T194=1182,Datenquelle_Peg2.1!$G$6,"")))))</f>
        <v/>
      </c>
      <c r="CJ194" s="312" t="str">
        <f>IF(G194="links",Datenquelle_Peg2.1!$I$2,IF(G194="rechts",Datenquelle_Peg2.1!$I$3,""))</f>
        <v/>
      </c>
      <c r="CK194" s="312" t="str">
        <f>IF(M194=7,Datenquelle_Peg2.1!$K$2,IF(M194=8,Datenquelle_Peg2.1!$K$3,IF(M194=8.5,Datenquelle_Peg2.1!$K$4,IF(M194=9,Datenquelle_Peg2.1!$K$5,IF(M194="F9 (FS)",Datenquelle_Peg2.1!$K$6,IF(M194=10,Datenquelle_Peg2.1!$K$7,""))))))</f>
        <v/>
      </c>
      <c r="CL194" s="312" t="str">
        <f>IF(L194="37-46 mm",Datenquelle_Peg2.1!$M$2,IF(L194="47-56 mm",Datenquelle_Peg2.1!$M$3,IF(L194="57-66 mm",Datenquelle_Peg2.1!$M$4,IF(L194="67-76 mm",Datenquelle_Peg2.1!$M$5,IF(L194="77-86 mm",Datenquelle_Peg2.1!$M$6,IF(L194="87-96 mm",Datenquelle_Peg2.1!$M$7,IF(L194="97-106 mm",Datenquelle_Peg2.1!$M$8,IF(L194="107-116 mm",Datenquelle_Peg2.1!$M$9,IF(L194="117-126 mm",Datenquelle_Peg2.1!$M$10,IF(L194="127-136 mm",Datenquelle_Peg2.1!$M$11,IF(L194="137-146 mm",Datenquelle_Peg2.1!$M$12,IF(L194="147-156 mm",Datenquelle_Peg2.1!$M$13,IF(L194="156-160 mm",Datenquelle_Peg2.1!$M$14,"")))))))))))))</f>
        <v/>
      </c>
      <c r="CM194" s="312" t="str">
        <f>IF(N194="Profilzyl. PZ",Datenquelle_Peg2.1!$O$3,IF(N194="Blind",Datenquelle_Peg2.1!$O$2,IF(N194="Zylinderabdeckung",Datenquelle_Peg2.1!$O$4,IF(N194="Scandinavian Oval",Datenquelle_Peg2.1!$O$5,""))))</f>
        <v/>
      </c>
      <c r="CN194" s="312" t="str">
        <f>IF(P194="PZ 70",Datenquelle_Peg2.1!$Q$3,IF(P194="PZ 72",Datenquelle_Peg2.1!$Q$4,IF(P194="PZ 78",Datenquelle_Peg2.1!$Q$5,IF(P194="PZ 85",Datenquelle_Peg2.1!$Q$6,IF(P194="PZ 88",Datenquelle_Peg2.1!$Q$7,IF(P194="PZ 92",Datenquelle_Peg2.1!$Q$8,IF(P194="00",Datenquelle_Peg2.1!$Q$2,IF(P194="SO 105",Datenquelle_Peg2.1!$Q$9,""))))))))</f>
        <v/>
      </c>
      <c r="CO194" s="312" t="str">
        <f>IF(O194="Profilzyl. PZ",Datenquelle_Peg2.1!$S$3,IF(O194="Blind",Datenquelle_Peg2.1!$S$2,IF(O194="Scandinavian Oval",Datenquelle_Peg2.1!$S$4,"")))</f>
        <v/>
      </c>
      <c r="CP194" s="312" t="str">
        <f t="shared" si="57"/>
        <v/>
      </c>
      <c r="CQ194" s="312" t="str">
        <f>IF(AND(Q194="außen",R194="einrastend"),Datenquelle_Peg2.1!$W$3,IF(AND(Q194="außen",R194="verschraubt"),Datenquelle_Peg2.1!$W$2,""))</f>
        <v/>
      </c>
      <c r="CR194" s="312" t="str">
        <f t="shared" si="53"/>
        <v/>
      </c>
      <c r="CS194" s="312" t="str">
        <f t="shared" si="54"/>
        <v/>
      </c>
      <c r="CT194" s="312" t="str">
        <f t="shared" si="55"/>
        <v/>
      </c>
      <c r="CU194" s="312"/>
      <c r="CV194" s="312"/>
      <c r="CW194" s="312"/>
      <c r="CX194" s="312"/>
      <c r="CY194" s="312"/>
      <c r="CZ194" s="312"/>
      <c r="DA194" s="312"/>
      <c r="DB194" s="312"/>
      <c r="DC194" s="312"/>
      <c r="DD194" s="312"/>
      <c r="DE194" s="312"/>
      <c r="DF194" s="312"/>
      <c r="DG194" s="312"/>
      <c r="DH194" s="312"/>
      <c r="DI194" s="312"/>
      <c r="DJ194" s="312"/>
      <c r="DK194" s="312"/>
      <c r="DL194" s="312"/>
      <c r="DM194" s="312"/>
      <c r="DN194" s="312"/>
      <c r="DO194" s="312"/>
      <c r="DP194" s="312"/>
      <c r="DQ194" s="312"/>
      <c r="DR194" s="312"/>
      <c r="DS194" s="312"/>
      <c r="DT194" s="312"/>
      <c r="DU194" s="312"/>
      <c r="DV194" s="312"/>
      <c r="DW194" s="312"/>
      <c r="DX194" s="312"/>
      <c r="DY194" s="312"/>
      <c r="DZ194" s="312"/>
      <c r="EA194" s="312"/>
      <c r="EB194" s="312"/>
      <c r="EC194" s="312"/>
      <c r="ED194" s="312"/>
      <c r="EE194" s="312"/>
      <c r="EF194" s="312"/>
      <c r="EG194" s="312"/>
      <c r="EH194" s="312"/>
      <c r="EI194" s="312"/>
      <c r="EJ194" s="312"/>
      <c r="EK194" s="312"/>
      <c r="EL194" s="312"/>
      <c r="EM194" s="312"/>
      <c r="EN194" s="312"/>
      <c r="EO194" s="312"/>
      <c r="EP194" s="312"/>
      <c r="EQ194" s="312"/>
      <c r="ER194" s="312"/>
      <c r="ES194" s="312"/>
      <c r="ET194" s="312"/>
      <c r="EU194" s="312"/>
      <c r="EV194" s="312"/>
      <c r="EW194" s="312"/>
      <c r="EX194" s="312"/>
      <c r="EY194" s="312"/>
    </row>
    <row r="195" spans="1:155" s="48" customFormat="1" ht="15.75" x14ac:dyDescent="0.2">
      <c r="A195" s="159" t="str">
        <f t="shared" si="58"/>
        <v/>
      </c>
      <c r="B195" s="72"/>
      <c r="C195" s="72"/>
      <c r="D195" s="73"/>
      <c r="E195" s="339"/>
      <c r="F195" s="340"/>
      <c r="G195" s="347"/>
      <c r="H195" s="347"/>
      <c r="I195" s="344"/>
      <c r="J195" s="345"/>
      <c r="K195" s="346"/>
      <c r="L195" s="229"/>
      <c r="M195" s="228"/>
      <c r="N195" s="65"/>
      <c r="O195" s="65"/>
      <c r="P195" s="67"/>
      <c r="Q195" s="62"/>
      <c r="R195" s="68"/>
      <c r="S195" s="63"/>
      <c r="T195" s="63"/>
      <c r="U195" s="337"/>
      <c r="V195" s="63"/>
      <c r="W195" s="123"/>
      <c r="X195" s="69"/>
      <c r="Y195" s="81"/>
      <c r="Z195" s="152"/>
      <c r="AA195" s="146"/>
      <c r="AB195" s="153"/>
      <c r="AC195" s="154"/>
      <c r="AD195" s="152"/>
      <c r="AE195" s="152"/>
      <c r="AF195" s="155"/>
      <c r="AG195" s="156"/>
      <c r="AH195" s="155"/>
      <c r="AI195" s="317" t="str">
        <f t="shared" si="48"/>
        <v/>
      </c>
      <c r="AJ195" s="317" t="str">
        <f t="shared" si="49"/>
        <v/>
      </c>
      <c r="AK195" s="328" t="e">
        <f>IF(AR195=".OS",VLOOKUP($AT195,'Pull-Downs_Zyl'!M:N,2,FALSE),VLOOKUP($AT195,'Pull-Downs_Zyl'!K:L,2,FALSE))</f>
        <v>#N/A</v>
      </c>
      <c r="AL195" s="318" t="str">
        <f t="shared" si="56"/>
        <v/>
      </c>
      <c r="AM195" s="158" t="e">
        <f>VLOOKUP($AT195,'Pull-Downs_Zyl'!$K$5:$O$525,3,FALSE)</f>
        <v>#N/A</v>
      </c>
      <c r="AN195" s="151" t="str">
        <f t="shared" si="42"/>
        <v/>
      </c>
      <c r="AO195" s="151" t="str">
        <f t="shared" si="43"/>
        <v/>
      </c>
      <c r="AP195" s="151" t="str">
        <f t="shared" si="44"/>
        <v/>
      </c>
      <c r="AQ195" s="151" t="str">
        <f t="shared" si="45"/>
        <v/>
      </c>
      <c r="AR195" s="207" t="str">
        <f t="shared" si="50"/>
        <v/>
      </c>
      <c r="AS195" s="157" t="s">
        <v>95</v>
      </c>
      <c r="AT195" s="158" t="str">
        <f>IF(V195="Zubehör/Ersatzteile",VLOOKUP(W195,'Pull-Downs_Zyl'!$K$518:$O$525,3,FALSE),CONCATENATE(AN195,AO195,AP195,AQ195,AR195))</f>
        <v/>
      </c>
      <c r="AW195" s="70" t="str">
        <f t="shared" si="46"/>
        <v/>
      </c>
      <c r="BD195" s="70" t="str">
        <f t="shared" si="47"/>
        <v/>
      </c>
      <c r="BK195" s="70" t="e">
        <f>IF(AND(#REF!="ja",M195=9,E195="PegaSys Office eVAYO"),CONCATENATE(L195,#REF!,M195,F195),IF(AND(#REF!="ja",M195=9,E195="PegaSys Office"),CONCATENATE(L195,#REF!,M195,F195),""))</f>
        <v>#REF!</v>
      </c>
      <c r="CB195" s="312"/>
      <c r="CC195" s="312"/>
      <c r="CD195" s="312"/>
      <c r="CE195" s="312" t="str">
        <f>IF(E195="PegaSys 2.1",Datenquelle_Peg2.1!$A$2,"")</f>
        <v/>
      </c>
      <c r="CF195" s="312" t="str">
        <f t="shared" si="51"/>
        <v/>
      </c>
      <c r="CG195" s="312" t="str">
        <f t="shared" si="52"/>
        <v/>
      </c>
      <c r="CH195" s="312" t="str">
        <f>IF(OR(S195="Rosetten",S195="Ovalrosetten"),Datenquelle_Peg2.1!$E$2,IF(OR(S195="Langschild",S195="Langschild schmal"),Datenquelle_Peg2.1!$E$3,IF(S195="Kurzschild",Datenquelle_Peg2.1!$E$4,IF(S195="Scandinavian Oval",Datenquelle_Peg2.1!$E$6,""))))</f>
        <v/>
      </c>
      <c r="CI195" s="312" t="str">
        <f>IF(T195=182,Datenquelle_Peg2.1!$G$2,IF(T195=192,Datenquelle_Peg2.1!$G$3,IF(T195=282,Datenquelle_Peg2.1!$G$4,IF(T195=292,Datenquelle_Peg2.1!$G$5,IF(T195=1182,Datenquelle_Peg2.1!$G$6,"")))))</f>
        <v/>
      </c>
      <c r="CJ195" s="312" t="str">
        <f>IF(G195="links",Datenquelle_Peg2.1!$I$2,IF(G195="rechts",Datenquelle_Peg2.1!$I$3,""))</f>
        <v/>
      </c>
      <c r="CK195" s="312" t="str">
        <f>IF(M195=7,Datenquelle_Peg2.1!$K$2,IF(M195=8,Datenquelle_Peg2.1!$K$3,IF(M195=8.5,Datenquelle_Peg2.1!$K$4,IF(M195=9,Datenquelle_Peg2.1!$K$5,IF(M195="F9 (FS)",Datenquelle_Peg2.1!$K$6,IF(M195=10,Datenquelle_Peg2.1!$K$7,""))))))</f>
        <v/>
      </c>
      <c r="CL195" s="312" t="str">
        <f>IF(L195="37-46 mm",Datenquelle_Peg2.1!$M$2,IF(L195="47-56 mm",Datenquelle_Peg2.1!$M$3,IF(L195="57-66 mm",Datenquelle_Peg2.1!$M$4,IF(L195="67-76 mm",Datenquelle_Peg2.1!$M$5,IF(L195="77-86 mm",Datenquelle_Peg2.1!$M$6,IF(L195="87-96 mm",Datenquelle_Peg2.1!$M$7,IF(L195="97-106 mm",Datenquelle_Peg2.1!$M$8,IF(L195="107-116 mm",Datenquelle_Peg2.1!$M$9,IF(L195="117-126 mm",Datenquelle_Peg2.1!$M$10,IF(L195="127-136 mm",Datenquelle_Peg2.1!$M$11,IF(L195="137-146 mm",Datenquelle_Peg2.1!$M$12,IF(L195="147-156 mm",Datenquelle_Peg2.1!$M$13,IF(L195="156-160 mm",Datenquelle_Peg2.1!$M$14,"")))))))))))))</f>
        <v/>
      </c>
      <c r="CM195" s="312" t="str">
        <f>IF(N195="Profilzyl. PZ",Datenquelle_Peg2.1!$O$3,IF(N195="Blind",Datenquelle_Peg2.1!$O$2,IF(N195="Zylinderabdeckung",Datenquelle_Peg2.1!$O$4,IF(N195="Scandinavian Oval",Datenquelle_Peg2.1!$O$5,""))))</f>
        <v/>
      </c>
      <c r="CN195" s="312" t="str">
        <f>IF(P195="PZ 70",Datenquelle_Peg2.1!$Q$3,IF(P195="PZ 72",Datenquelle_Peg2.1!$Q$4,IF(P195="PZ 78",Datenquelle_Peg2.1!$Q$5,IF(P195="PZ 85",Datenquelle_Peg2.1!$Q$6,IF(P195="PZ 88",Datenquelle_Peg2.1!$Q$7,IF(P195="PZ 92",Datenquelle_Peg2.1!$Q$8,IF(P195="00",Datenquelle_Peg2.1!$Q$2,IF(P195="SO 105",Datenquelle_Peg2.1!$Q$9,""))))))))</f>
        <v/>
      </c>
      <c r="CO195" s="312" t="str">
        <f>IF(O195="Profilzyl. PZ",Datenquelle_Peg2.1!$S$3,IF(O195="Blind",Datenquelle_Peg2.1!$S$2,IF(O195="Scandinavian Oval",Datenquelle_Peg2.1!$S$4,"")))</f>
        <v/>
      </c>
      <c r="CP195" s="312" t="str">
        <f t="shared" si="57"/>
        <v/>
      </c>
      <c r="CQ195" s="312" t="str">
        <f>IF(AND(Q195="außen",R195="einrastend"),Datenquelle_Peg2.1!$W$3,IF(AND(Q195="außen",R195="verschraubt"),Datenquelle_Peg2.1!$W$2,""))</f>
        <v/>
      </c>
      <c r="CR195" s="312" t="str">
        <f t="shared" si="53"/>
        <v/>
      </c>
      <c r="CS195" s="312" t="str">
        <f t="shared" si="54"/>
        <v/>
      </c>
      <c r="CT195" s="312" t="str">
        <f t="shared" si="55"/>
        <v/>
      </c>
      <c r="CU195" s="312"/>
      <c r="CV195" s="312"/>
      <c r="CW195" s="312"/>
      <c r="CX195" s="312"/>
      <c r="CY195" s="312"/>
      <c r="CZ195" s="312"/>
      <c r="DA195" s="312"/>
      <c r="DB195" s="312"/>
      <c r="DC195" s="312"/>
      <c r="DD195" s="312"/>
      <c r="DE195" s="312"/>
      <c r="DF195" s="312"/>
      <c r="DG195" s="312"/>
      <c r="DH195" s="312"/>
      <c r="DI195" s="312"/>
      <c r="DJ195" s="312"/>
      <c r="DK195" s="312"/>
      <c r="DL195" s="312"/>
      <c r="DM195" s="312"/>
      <c r="DN195" s="312"/>
      <c r="DO195" s="312"/>
      <c r="DP195" s="312"/>
      <c r="DQ195" s="312"/>
      <c r="DR195" s="312"/>
      <c r="DS195" s="312"/>
      <c r="DT195" s="312"/>
      <c r="DU195" s="312"/>
      <c r="DV195" s="312"/>
      <c r="DW195" s="312"/>
      <c r="DX195" s="312"/>
      <c r="DY195" s="312"/>
      <c r="DZ195" s="312"/>
      <c r="EA195" s="312"/>
      <c r="EB195" s="312"/>
      <c r="EC195" s="312"/>
      <c r="ED195" s="312"/>
      <c r="EE195" s="312"/>
      <c r="EF195" s="312"/>
      <c r="EG195" s="312"/>
      <c r="EH195" s="312"/>
      <c r="EI195" s="312"/>
      <c r="EJ195" s="312"/>
      <c r="EK195" s="312"/>
      <c r="EL195" s="312"/>
      <c r="EM195" s="312"/>
      <c r="EN195" s="312"/>
      <c r="EO195" s="312"/>
      <c r="EP195" s="312"/>
      <c r="EQ195" s="312"/>
      <c r="ER195" s="312"/>
      <c r="ES195" s="312"/>
      <c r="ET195" s="312"/>
      <c r="EU195" s="312"/>
      <c r="EV195" s="312"/>
      <c r="EW195" s="312"/>
      <c r="EX195" s="312"/>
      <c r="EY195" s="312"/>
    </row>
    <row r="196" spans="1:155" s="48" customFormat="1" ht="15.75" x14ac:dyDescent="0.2">
      <c r="A196" s="159" t="str">
        <f t="shared" si="58"/>
        <v/>
      </c>
      <c r="B196" s="72"/>
      <c r="C196" s="72"/>
      <c r="D196" s="73"/>
      <c r="E196" s="339"/>
      <c r="F196" s="340"/>
      <c r="G196" s="347"/>
      <c r="H196" s="347"/>
      <c r="I196" s="344"/>
      <c r="J196" s="345"/>
      <c r="K196" s="346"/>
      <c r="L196" s="229"/>
      <c r="M196" s="228"/>
      <c r="N196" s="65"/>
      <c r="O196" s="65"/>
      <c r="P196" s="67"/>
      <c r="Q196" s="62"/>
      <c r="R196" s="68"/>
      <c r="S196" s="63"/>
      <c r="T196" s="63"/>
      <c r="U196" s="337"/>
      <c r="V196" s="63"/>
      <c r="W196" s="123"/>
      <c r="X196" s="69"/>
      <c r="Y196" s="81"/>
      <c r="Z196" s="152"/>
      <c r="AA196" s="146"/>
      <c r="AB196" s="153"/>
      <c r="AC196" s="154"/>
      <c r="AD196" s="152"/>
      <c r="AE196" s="152"/>
      <c r="AF196" s="155"/>
      <c r="AG196" s="156"/>
      <c r="AH196" s="155"/>
      <c r="AI196" s="317" t="str">
        <f t="shared" si="48"/>
        <v/>
      </c>
      <c r="AJ196" s="317" t="str">
        <f t="shared" si="49"/>
        <v/>
      </c>
      <c r="AK196" s="328" t="e">
        <f>IF(AR196=".OS",VLOOKUP($AT196,'Pull-Downs_Zyl'!M:N,2,FALSE),VLOOKUP($AT196,'Pull-Downs_Zyl'!K:L,2,FALSE))</f>
        <v>#N/A</v>
      </c>
      <c r="AL196" s="318" t="str">
        <f t="shared" si="56"/>
        <v/>
      </c>
      <c r="AM196" s="158" t="e">
        <f>VLOOKUP($AT196,'Pull-Downs_Zyl'!$K$5:$O$525,3,FALSE)</f>
        <v>#N/A</v>
      </c>
      <c r="AN196" s="151" t="str">
        <f t="shared" si="42"/>
        <v/>
      </c>
      <c r="AO196" s="151" t="str">
        <f t="shared" si="43"/>
        <v/>
      </c>
      <c r="AP196" s="151" t="str">
        <f t="shared" si="44"/>
        <v/>
      </c>
      <c r="AQ196" s="151" t="str">
        <f t="shared" si="45"/>
        <v/>
      </c>
      <c r="AR196" s="207" t="str">
        <f t="shared" si="50"/>
        <v/>
      </c>
      <c r="AS196" s="157" t="s">
        <v>95</v>
      </c>
      <c r="AT196" s="158" t="str">
        <f>IF(V196="Zubehör/Ersatzteile",VLOOKUP(W196,'Pull-Downs_Zyl'!$K$518:$O$525,3,FALSE),CONCATENATE(AN196,AO196,AP196,AQ196,AR196))</f>
        <v/>
      </c>
      <c r="AW196" s="70" t="str">
        <f t="shared" si="46"/>
        <v/>
      </c>
      <c r="BD196" s="70" t="str">
        <f t="shared" si="47"/>
        <v/>
      </c>
      <c r="BK196" s="70" t="e">
        <f>IF(AND(#REF!="ja",M196=9,E196="PegaSys Office eVAYO"),CONCATENATE(L196,#REF!,M196,F196),IF(AND(#REF!="ja",M196=9,E196="PegaSys Office"),CONCATENATE(L196,#REF!,M196,F196),""))</f>
        <v>#REF!</v>
      </c>
      <c r="CB196" s="312"/>
      <c r="CC196" s="312"/>
      <c r="CD196" s="312"/>
      <c r="CE196" s="312" t="str">
        <f>IF(E196="PegaSys 2.1",Datenquelle_Peg2.1!$A$2,"")</f>
        <v/>
      </c>
      <c r="CF196" s="312" t="str">
        <f t="shared" si="51"/>
        <v/>
      </c>
      <c r="CG196" s="312" t="str">
        <f t="shared" si="52"/>
        <v/>
      </c>
      <c r="CH196" s="312" t="str">
        <f>IF(OR(S196="Rosetten",S196="Ovalrosetten"),Datenquelle_Peg2.1!$E$2,IF(OR(S196="Langschild",S196="Langschild schmal"),Datenquelle_Peg2.1!$E$3,IF(S196="Kurzschild",Datenquelle_Peg2.1!$E$4,IF(S196="Scandinavian Oval",Datenquelle_Peg2.1!$E$6,""))))</f>
        <v/>
      </c>
      <c r="CI196" s="312" t="str">
        <f>IF(T196=182,Datenquelle_Peg2.1!$G$2,IF(T196=192,Datenquelle_Peg2.1!$G$3,IF(T196=282,Datenquelle_Peg2.1!$G$4,IF(T196=292,Datenquelle_Peg2.1!$G$5,IF(T196=1182,Datenquelle_Peg2.1!$G$6,"")))))</f>
        <v/>
      </c>
      <c r="CJ196" s="312" t="str">
        <f>IF(G196="links",Datenquelle_Peg2.1!$I$2,IF(G196="rechts",Datenquelle_Peg2.1!$I$3,""))</f>
        <v/>
      </c>
      <c r="CK196" s="312" t="str">
        <f>IF(M196=7,Datenquelle_Peg2.1!$K$2,IF(M196=8,Datenquelle_Peg2.1!$K$3,IF(M196=8.5,Datenquelle_Peg2.1!$K$4,IF(M196=9,Datenquelle_Peg2.1!$K$5,IF(M196="F9 (FS)",Datenquelle_Peg2.1!$K$6,IF(M196=10,Datenquelle_Peg2.1!$K$7,""))))))</f>
        <v/>
      </c>
      <c r="CL196" s="312" t="str">
        <f>IF(L196="37-46 mm",Datenquelle_Peg2.1!$M$2,IF(L196="47-56 mm",Datenquelle_Peg2.1!$M$3,IF(L196="57-66 mm",Datenquelle_Peg2.1!$M$4,IF(L196="67-76 mm",Datenquelle_Peg2.1!$M$5,IF(L196="77-86 mm",Datenquelle_Peg2.1!$M$6,IF(L196="87-96 mm",Datenquelle_Peg2.1!$M$7,IF(L196="97-106 mm",Datenquelle_Peg2.1!$M$8,IF(L196="107-116 mm",Datenquelle_Peg2.1!$M$9,IF(L196="117-126 mm",Datenquelle_Peg2.1!$M$10,IF(L196="127-136 mm",Datenquelle_Peg2.1!$M$11,IF(L196="137-146 mm",Datenquelle_Peg2.1!$M$12,IF(L196="147-156 mm",Datenquelle_Peg2.1!$M$13,IF(L196="156-160 mm",Datenquelle_Peg2.1!$M$14,"")))))))))))))</f>
        <v/>
      </c>
      <c r="CM196" s="312" t="str">
        <f>IF(N196="Profilzyl. PZ",Datenquelle_Peg2.1!$O$3,IF(N196="Blind",Datenquelle_Peg2.1!$O$2,IF(N196="Zylinderabdeckung",Datenquelle_Peg2.1!$O$4,IF(N196="Scandinavian Oval",Datenquelle_Peg2.1!$O$5,""))))</f>
        <v/>
      </c>
      <c r="CN196" s="312" t="str">
        <f>IF(P196="PZ 70",Datenquelle_Peg2.1!$Q$3,IF(P196="PZ 72",Datenquelle_Peg2.1!$Q$4,IF(P196="PZ 78",Datenquelle_Peg2.1!$Q$5,IF(P196="PZ 85",Datenquelle_Peg2.1!$Q$6,IF(P196="PZ 88",Datenquelle_Peg2.1!$Q$7,IF(P196="PZ 92",Datenquelle_Peg2.1!$Q$8,IF(P196="00",Datenquelle_Peg2.1!$Q$2,IF(P196="SO 105",Datenquelle_Peg2.1!$Q$9,""))))))))</f>
        <v/>
      </c>
      <c r="CO196" s="312" t="str">
        <f>IF(O196="Profilzyl. PZ",Datenquelle_Peg2.1!$S$3,IF(O196="Blind",Datenquelle_Peg2.1!$S$2,IF(O196="Scandinavian Oval",Datenquelle_Peg2.1!$S$4,"")))</f>
        <v/>
      </c>
      <c r="CP196" s="312" t="str">
        <f t="shared" si="57"/>
        <v/>
      </c>
      <c r="CQ196" s="312" t="str">
        <f>IF(AND(Q196="außen",R196="einrastend"),Datenquelle_Peg2.1!$W$3,IF(AND(Q196="außen",R196="verschraubt"),Datenquelle_Peg2.1!$W$2,""))</f>
        <v/>
      </c>
      <c r="CR196" s="312" t="str">
        <f t="shared" si="53"/>
        <v/>
      </c>
      <c r="CS196" s="312" t="str">
        <f t="shared" si="54"/>
        <v/>
      </c>
      <c r="CT196" s="312" t="str">
        <f t="shared" si="55"/>
        <v/>
      </c>
      <c r="CU196" s="312"/>
      <c r="CV196" s="312"/>
      <c r="CW196" s="312"/>
      <c r="CX196" s="312"/>
      <c r="CY196" s="312"/>
      <c r="CZ196" s="312"/>
      <c r="DA196" s="312"/>
      <c r="DB196" s="312"/>
      <c r="DC196" s="312"/>
      <c r="DD196" s="312"/>
      <c r="DE196" s="312"/>
      <c r="DF196" s="312"/>
      <c r="DG196" s="312"/>
      <c r="DH196" s="312"/>
      <c r="DI196" s="312"/>
      <c r="DJ196" s="312"/>
      <c r="DK196" s="312"/>
      <c r="DL196" s="312"/>
      <c r="DM196" s="312"/>
      <c r="DN196" s="312"/>
      <c r="DO196" s="312"/>
      <c r="DP196" s="312"/>
      <c r="DQ196" s="312"/>
      <c r="DR196" s="312"/>
      <c r="DS196" s="312"/>
      <c r="DT196" s="312"/>
      <c r="DU196" s="312"/>
      <c r="DV196" s="312"/>
      <c r="DW196" s="312"/>
      <c r="DX196" s="312"/>
      <c r="DY196" s="312"/>
      <c r="DZ196" s="312"/>
      <c r="EA196" s="312"/>
      <c r="EB196" s="312"/>
      <c r="EC196" s="312"/>
      <c r="ED196" s="312"/>
      <c r="EE196" s="312"/>
      <c r="EF196" s="312"/>
      <c r="EG196" s="312"/>
      <c r="EH196" s="312"/>
      <c r="EI196" s="312"/>
      <c r="EJ196" s="312"/>
      <c r="EK196" s="312"/>
      <c r="EL196" s="312"/>
      <c r="EM196" s="312"/>
      <c r="EN196" s="312"/>
      <c r="EO196" s="312"/>
      <c r="EP196" s="312"/>
      <c r="EQ196" s="312"/>
      <c r="ER196" s="312"/>
      <c r="ES196" s="312"/>
      <c r="ET196" s="312"/>
      <c r="EU196" s="312"/>
      <c r="EV196" s="312"/>
      <c r="EW196" s="312"/>
      <c r="EX196" s="312"/>
      <c r="EY196" s="312"/>
    </row>
    <row r="197" spans="1:155" s="48" customFormat="1" ht="15.75" x14ac:dyDescent="0.2">
      <c r="A197" s="159" t="str">
        <f t="shared" si="58"/>
        <v/>
      </c>
      <c r="B197" s="72"/>
      <c r="C197" s="72"/>
      <c r="D197" s="73"/>
      <c r="E197" s="339"/>
      <c r="F197" s="340"/>
      <c r="G197" s="347"/>
      <c r="H197" s="347"/>
      <c r="I197" s="344"/>
      <c r="J197" s="345"/>
      <c r="K197" s="346"/>
      <c r="L197" s="229"/>
      <c r="M197" s="228"/>
      <c r="N197" s="65"/>
      <c r="O197" s="65"/>
      <c r="P197" s="67"/>
      <c r="Q197" s="62"/>
      <c r="R197" s="68"/>
      <c r="S197" s="63"/>
      <c r="T197" s="63"/>
      <c r="U197" s="337"/>
      <c r="V197" s="63"/>
      <c r="W197" s="123"/>
      <c r="X197" s="69"/>
      <c r="Y197" s="81"/>
      <c r="Z197" s="152"/>
      <c r="AA197" s="146"/>
      <c r="AB197" s="153"/>
      <c r="AC197" s="154"/>
      <c r="AD197" s="152"/>
      <c r="AE197" s="152"/>
      <c r="AF197" s="155"/>
      <c r="AG197" s="156"/>
      <c r="AH197" s="155"/>
      <c r="AI197" s="317" t="str">
        <f t="shared" si="48"/>
        <v/>
      </c>
      <c r="AJ197" s="317" t="str">
        <f t="shared" si="49"/>
        <v/>
      </c>
      <c r="AK197" s="328" t="e">
        <f>IF(AR197=".OS",VLOOKUP($AT197,'Pull-Downs_Zyl'!M:N,2,FALSE),VLOOKUP($AT197,'Pull-Downs_Zyl'!K:L,2,FALSE))</f>
        <v>#N/A</v>
      </c>
      <c r="AL197" s="318" t="str">
        <f t="shared" si="56"/>
        <v/>
      </c>
      <c r="AM197" s="158" t="e">
        <f>VLOOKUP($AT197,'Pull-Downs_Zyl'!$K$5:$O$525,3,FALSE)</f>
        <v>#N/A</v>
      </c>
      <c r="AN197" s="151" t="str">
        <f t="shared" si="42"/>
        <v/>
      </c>
      <c r="AO197" s="151" t="str">
        <f t="shared" si="43"/>
        <v/>
      </c>
      <c r="AP197" s="151" t="str">
        <f t="shared" si="44"/>
        <v/>
      </c>
      <c r="AQ197" s="151" t="str">
        <f t="shared" si="45"/>
        <v/>
      </c>
      <c r="AR197" s="207" t="str">
        <f t="shared" si="50"/>
        <v/>
      </c>
      <c r="AS197" s="157" t="s">
        <v>95</v>
      </c>
      <c r="AT197" s="158" t="str">
        <f>IF(V197="Zubehör/Ersatzteile",VLOOKUP(W197,'Pull-Downs_Zyl'!$K$518:$O$525,3,FALSE),CONCATENATE(AN197,AO197,AP197,AQ197,AR197))</f>
        <v/>
      </c>
      <c r="AW197" s="70" t="str">
        <f t="shared" si="46"/>
        <v/>
      </c>
      <c r="BD197" s="70" t="str">
        <f t="shared" si="47"/>
        <v/>
      </c>
      <c r="BK197" s="70" t="e">
        <f>IF(AND(#REF!="ja",M197=9,E197="PegaSys Office eVAYO"),CONCATENATE(L197,#REF!,M197,F197),IF(AND(#REF!="ja",M197=9,E197="PegaSys Office"),CONCATENATE(L197,#REF!,M197,F197),""))</f>
        <v>#REF!</v>
      </c>
      <c r="CB197" s="312"/>
      <c r="CC197" s="312"/>
      <c r="CD197" s="312"/>
      <c r="CE197" s="312" t="str">
        <f>IF(E197="PegaSys 2.1",Datenquelle_Peg2.1!$A$2,"")</f>
        <v/>
      </c>
      <c r="CF197" s="312" t="str">
        <f t="shared" si="51"/>
        <v/>
      </c>
      <c r="CG197" s="312" t="str">
        <f t="shared" si="52"/>
        <v/>
      </c>
      <c r="CH197" s="312" t="str">
        <f>IF(OR(S197="Rosetten",S197="Ovalrosetten"),Datenquelle_Peg2.1!$E$2,IF(OR(S197="Langschild",S197="Langschild schmal"),Datenquelle_Peg2.1!$E$3,IF(S197="Kurzschild",Datenquelle_Peg2.1!$E$4,IF(S197="Scandinavian Oval",Datenquelle_Peg2.1!$E$6,""))))</f>
        <v/>
      </c>
      <c r="CI197" s="312" t="str">
        <f>IF(T197=182,Datenquelle_Peg2.1!$G$2,IF(T197=192,Datenquelle_Peg2.1!$G$3,IF(T197=282,Datenquelle_Peg2.1!$G$4,IF(T197=292,Datenquelle_Peg2.1!$G$5,IF(T197=1182,Datenquelle_Peg2.1!$G$6,"")))))</f>
        <v/>
      </c>
      <c r="CJ197" s="312" t="str">
        <f>IF(G197="links",Datenquelle_Peg2.1!$I$2,IF(G197="rechts",Datenquelle_Peg2.1!$I$3,""))</f>
        <v/>
      </c>
      <c r="CK197" s="312" t="str">
        <f>IF(M197=7,Datenquelle_Peg2.1!$K$2,IF(M197=8,Datenquelle_Peg2.1!$K$3,IF(M197=8.5,Datenquelle_Peg2.1!$K$4,IF(M197=9,Datenquelle_Peg2.1!$K$5,IF(M197="F9 (FS)",Datenquelle_Peg2.1!$K$6,IF(M197=10,Datenquelle_Peg2.1!$K$7,""))))))</f>
        <v/>
      </c>
      <c r="CL197" s="312" t="str">
        <f>IF(L197="37-46 mm",Datenquelle_Peg2.1!$M$2,IF(L197="47-56 mm",Datenquelle_Peg2.1!$M$3,IF(L197="57-66 mm",Datenquelle_Peg2.1!$M$4,IF(L197="67-76 mm",Datenquelle_Peg2.1!$M$5,IF(L197="77-86 mm",Datenquelle_Peg2.1!$M$6,IF(L197="87-96 mm",Datenquelle_Peg2.1!$M$7,IF(L197="97-106 mm",Datenquelle_Peg2.1!$M$8,IF(L197="107-116 mm",Datenquelle_Peg2.1!$M$9,IF(L197="117-126 mm",Datenquelle_Peg2.1!$M$10,IF(L197="127-136 mm",Datenquelle_Peg2.1!$M$11,IF(L197="137-146 mm",Datenquelle_Peg2.1!$M$12,IF(L197="147-156 mm",Datenquelle_Peg2.1!$M$13,IF(L197="156-160 mm",Datenquelle_Peg2.1!$M$14,"")))))))))))))</f>
        <v/>
      </c>
      <c r="CM197" s="312" t="str">
        <f>IF(N197="Profilzyl. PZ",Datenquelle_Peg2.1!$O$3,IF(N197="Blind",Datenquelle_Peg2.1!$O$2,IF(N197="Zylinderabdeckung",Datenquelle_Peg2.1!$O$4,IF(N197="Scandinavian Oval",Datenquelle_Peg2.1!$O$5,""))))</f>
        <v/>
      </c>
      <c r="CN197" s="312" t="str">
        <f>IF(P197="PZ 70",Datenquelle_Peg2.1!$Q$3,IF(P197="PZ 72",Datenquelle_Peg2.1!$Q$4,IF(P197="PZ 78",Datenquelle_Peg2.1!$Q$5,IF(P197="PZ 85",Datenquelle_Peg2.1!$Q$6,IF(P197="PZ 88",Datenquelle_Peg2.1!$Q$7,IF(P197="PZ 92",Datenquelle_Peg2.1!$Q$8,IF(P197="00",Datenquelle_Peg2.1!$Q$2,IF(P197="SO 105",Datenquelle_Peg2.1!$Q$9,""))))))))</f>
        <v/>
      </c>
      <c r="CO197" s="312" t="str">
        <f>IF(O197="Profilzyl. PZ",Datenquelle_Peg2.1!$S$3,IF(O197="Blind",Datenquelle_Peg2.1!$S$2,IF(O197="Scandinavian Oval",Datenquelle_Peg2.1!$S$4,"")))</f>
        <v/>
      </c>
      <c r="CP197" s="312" t="str">
        <f t="shared" si="57"/>
        <v/>
      </c>
      <c r="CQ197" s="312" t="str">
        <f>IF(AND(Q197="außen",R197="einrastend"),Datenquelle_Peg2.1!$W$3,IF(AND(Q197="außen",R197="verschraubt"),Datenquelle_Peg2.1!$W$2,""))</f>
        <v/>
      </c>
      <c r="CR197" s="312" t="str">
        <f t="shared" si="53"/>
        <v/>
      </c>
      <c r="CS197" s="312" t="str">
        <f t="shared" si="54"/>
        <v/>
      </c>
      <c r="CT197" s="312" t="str">
        <f t="shared" si="55"/>
        <v/>
      </c>
      <c r="CU197" s="312"/>
      <c r="CV197" s="312"/>
      <c r="CW197" s="312"/>
      <c r="CX197" s="312"/>
      <c r="CY197" s="312"/>
      <c r="CZ197" s="312"/>
      <c r="DA197" s="312"/>
      <c r="DB197" s="312"/>
      <c r="DC197" s="312"/>
      <c r="DD197" s="312"/>
      <c r="DE197" s="312"/>
      <c r="DF197" s="312"/>
      <c r="DG197" s="312"/>
      <c r="DH197" s="312"/>
      <c r="DI197" s="312"/>
      <c r="DJ197" s="312"/>
      <c r="DK197" s="312"/>
      <c r="DL197" s="312"/>
      <c r="DM197" s="312"/>
      <c r="DN197" s="312"/>
      <c r="DO197" s="312"/>
      <c r="DP197" s="312"/>
      <c r="DQ197" s="312"/>
      <c r="DR197" s="312"/>
      <c r="DS197" s="312"/>
      <c r="DT197" s="312"/>
      <c r="DU197" s="312"/>
      <c r="DV197" s="312"/>
      <c r="DW197" s="312"/>
      <c r="DX197" s="312"/>
      <c r="DY197" s="312"/>
      <c r="DZ197" s="312"/>
      <c r="EA197" s="312"/>
      <c r="EB197" s="312"/>
      <c r="EC197" s="312"/>
      <c r="ED197" s="312"/>
      <c r="EE197" s="312"/>
      <c r="EF197" s="312"/>
      <c r="EG197" s="312"/>
      <c r="EH197" s="312"/>
      <c r="EI197" s="312"/>
      <c r="EJ197" s="312"/>
      <c r="EK197" s="312"/>
      <c r="EL197" s="312"/>
      <c r="EM197" s="312"/>
      <c r="EN197" s="312"/>
      <c r="EO197" s="312"/>
      <c r="EP197" s="312"/>
      <c r="EQ197" s="312"/>
      <c r="ER197" s="312"/>
      <c r="ES197" s="312"/>
      <c r="ET197" s="312"/>
      <c r="EU197" s="312"/>
      <c r="EV197" s="312"/>
      <c r="EW197" s="312"/>
      <c r="EX197" s="312"/>
      <c r="EY197" s="312"/>
    </row>
    <row r="198" spans="1:155" s="48" customFormat="1" ht="15.75" x14ac:dyDescent="0.2">
      <c r="A198" s="159" t="str">
        <f t="shared" si="58"/>
        <v/>
      </c>
      <c r="B198" s="72"/>
      <c r="C198" s="72"/>
      <c r="D198" s="73"/>
      <c r="E198" s="339"/>
      <c r="F198" s="340"/>
      <c r="G198" s="347"/>
      <c r="H198" s="347"/>
      <c r="I198" s="344"/>
      <c r="J198" s="345"/>
      <c r="K198" s="346"/>
      <c r="L198" s="229"/>
      <c r="M198" s="228"/>
      <c r="N198" s="65"/>
      <c r="O198" s="65"/>
      <c r="P198" s="67"/>
      <c r="Q198" s="62"/>
      <c r="R198" s="68"/>
      <c r="S198" s="63"/>
      <c r="T198" s="63"/>
      <c r="U198" s="337"/>
      <c r="V198" s="63"/>
      <c r="W198" s="123"/>
      <c r="X198" s="69"/>
      <c r="Y198" s="81"/>
      <c r="Z198" s="152"/>
      <c r="AA198" s="146"/>
      <c r="AB198" s="153"/>
      <c r="AC198" s="154"/>
      <c r="AD198" s="152"/>
      <c r="AE198" s="152"/>
      <c r="AF198" s="155"/>
      <c r="AG198" s="156"/>
      <c r="AH198" s="155"/>
      <c r="AI198" s="317" t="str">
        <f t="shared" si="48"/>
        <v/>
      </c>
      <c r="AJ198" s="317" t="str">
        <f t="shared" si="49"/>
        <v/>
      </c>
      <c r="AK198" s="328" t="e">
        <f>IF(AR198=".OS",VLOOKUP($AT198,'Pull-Downs_Zyl'!M:N,2,FALSE),VLOOKUP($AT198,'Pull-Downs_Zyl'!K:L,2,FALSE))</f>
        <v>#N/A</v>
      </c>
      <c r="AL198" s="318" t="str">
        <f t="shared" si="56"/>
        <v/>
      </c>
      <c r="AM198" s="158" t="e">
        <f>VLOOKUP($AT198,'Pull-Downs_Zyl'!$K$5:$O$525,3,FALSE)</f>
        <v>#N/A</v>
      </c>
      <c r="AN198" s="151" t="str">
        <f t="shared" si="42"/>
        <v/>
      </c>
      <c r="AO198" s="151" t="str">
        <f t="shared" si="43"/>
        <v/>
      </c>
      <c r="AP198" s="151" t="str">
        <f t="shared" si="44"/>
        <v/>
      </c>
      <c r="AQ198" s="151" t="str">
        <f t="shared" si="45"/>
        <v/>
      </c>
      <c r="AR198" s="207" t="str">
        <f t="shared" si="50"/>
        <v/>
      </c>
      <c r="AS198" s="157" t="s">
        <v>95</v>
      </c>
      <c r="AT198" s="158" t="str">
        <f>IF(V198="Zubehör/Ersatzteile",VLOOKUP(W198,'Pull-Downs_Zyl'!$K$518:$O$525,3,FALSE),CONCATENATE(AN198,AO198,AP198,AQ198,AR198))</f>
        <v/>
      </c>
      <c r="AW198" s="70" t="str">
        <f t="shared" si="46"/>
        <v/>
      </c>
      <c r="BD198" s="70" t="str">
        <f t="shared" si="47"/>
        <v/>
      </c>
      <c r="BK198" s="70" t="e">
        <f>IF(AND(#REF!="ja",M198=9,E198="PegaSys Office eVAYO"),CONCATENATE(L198,#REF!,M198,F198),IF(AND(#REF!="ja",M198=9,E198="PegaSys Office"),CONCATENATE(L198,#REF!,M198,F198),""))</f>
        <v>#REF!</v>
      </c>
      <c r="CB198" s="312"/>
      <c r="CC198" s="312"/>
      <c r="CD198" s="312"/>
      <c r="CE198" s="312" t="str">
        <f>IF(E198="PegaSys 2.1",Datenquelle_Peg2.1!$A$2,"")</f>
        <v/>
      </c>
      <c r="CF198" s="312" t="str">
        <f t="shared" si="51"/>
        <v/>
      </c>
      <c r="CG198" s="312" t="str">
        <f t="shared" si="52"/>
        <v/>
      </c>
      <c r="CH198" s="312" t="str">
        <f>IF(OR(S198="Rosetten",S198="Ovalrosetten"),Datenquelle_Peg2.1!$E$2,IF(OR(S198="Langschild",S198="Langschild schmal"),Datenquelle_Peg2.1!$E$3,IF(S198="Kurzschild",Datenquelle_Peg2.1!$E$4,IF(S198="Scandinavian Oval",Datenquelle_Peg2.1!$E$6,""))))</f>
        <v/>
      </c>
      <c r="CI198" s="312" t="str">
        <f>IF(T198=182,Datenquelle_Peg2.1!$G$2,IF(T198=192,Datenquelle_Peg2.1!$G$3,IF(T198=282,Datenquelle_Peg2.1!$G$4,IF(T198=292,Datenquelle_Peg2.1!$G$5,IF(T198=1182,Datenquelle_Peg2.1!$G$6,"")))))</f>
        <v/>
      </c>
      <c r="CJ198" s="312" t="str">
        <f>IF(G198="links",Datenquelle_Peg2.1!$I$2,IF(G198="rechts",Datenquelle_Peg2.1!$I$3,""))</f>
        <v/>
      </c>
      <c r="CK198" s="312" t="str">
        <f>IF(M198=7,Datenquelle_Peg2.1!$K$2,IF(M198=8,Datenquelle_Peg2.1!$K$3,IF(M198=8.5,Datenquelle_Peg2.1!$K$4,IF(M198=9,Datenquelle_Peg2.1!$K$5,IF(M198="F9 (FS)",Datenquelle_Peg2.1!$K$6,IF(M198=10,Datenquelle_Peg2.1!$K$7,""))))))</f>
        <v/>
      </c>
      <c r="CL198" s="312" t="str">
        <f>IF(L198="37-46 mm",Datenquelle_Peg2.1!$M$2,IF(L198="47-56 mm",Datenquelle_Peg2.1!$M$3,IF(L198="57-66 mm",Datenquelle_Peg2.1!$M$4,IF(L198="67-76 mm",Datenquelle_Peg2.1!$M$5,IF(L198="77-86 mm",Datenquelle_Peg2.1!$M$6,IF(L198="87-96 mm",Datenquelle_Peg2.1!$M$7,IF(L198="97-106 mm",Datenquelle_Peg2.1!$M$8,IF(L198="107-116 mm",Datenquelle_Peg2.1!$M$9,IF(L198="117-126 mm",Datenquelle_Peg2.1!$M$10,IF(L198="127-136 mm",Datenquelle_Peg2.1!$M$11,IF(L198="137-146 mm",Datenquelle_Peg2.1!$M$12,IF(L198="147-156 mm",Datenquelle_Peg2.1!$M$13,IF(L198="156-160 mm",Datenquelle_Peg2.1!$M$14,"")))))))))))))</f>
        <v/>
      </c>
      <c r="CM198" s="312" t="str">
        <f>IF(N198="Profilzyl. PZ",Datenquelle_Peg2.1!$O$3,IF(N198="Blind",Datenquelle_Peg2.1!$O$2,IF(N198="Zylinderabdeckung",Datenquelle_Peg2.1!$O$4,IF(N198="Scandinavian Oval",Datenquelle_Peg2.1!$O$5,""))))</f>
        <v/>
      </c>
      <c r="CN198" s="312" t="str">
        <f>IF(P198="PZ 70",Datenquelle_Peg2.1!$Q$3,IF(P198="PZ 72",Datenquelle_Peg2.1!$Q$4,IF(P198="PZ 78",Datenquelle_Peg2.1!$Q$5,IF(P198="PZ 85",Datenquelle_Peg2.1!$Q$6,IF(P198="PZ 88",Datenquelle_Peg2.1!$Q$7,IF(P198="PZ 92",Datenquelle_Peg2.1!$Q$8,IF(P198="00",Datenquelle_Peg2.1!$Q$2,IF(P198="SO 105",Datenquelle_Peg2.1!$Q$9,""))))))))</f>
        <v/>
      </c>
      <c r="CO198" s="312" t="str">
        <f>IF(O198="Profilzyl. PZ",Datenquelle_Peg2.1!$S$3,IF(O198="Blind",Datenquelle_Peg2.1!$S$2,IF(O198="Scandinavian Oval",Datenquelle_Peg2.1!$S$4,"")))</f>
        <v/>
      </c>
      <c r="CP198" s="312" t="str">
        <f t="shared" si="57"/>
        <v/>
      </c>
      <c r="CQ198" s="312" t="str">
        <f>IF(AND(Q198="außen",R198="einrastend"),Datenquelle_Peg2.1!$W$3,IF(AND(Q198="außen",R198="verschraubt"),Datenquelle_Peg2.1!$W$2,""))</f>
        <v/>
      </c>
      <c r="CR198" s="312" t="str">
        <f t="shared" si="53"/>
        <v/>
      </c>
      <c r="CS198" s="312" t="str">
        <f t="shared" si="54"/>
        <v/>
      </c>
      <c r="CT198" s="312" t="str">
        <f t="shared" si="55"/>
        <v/>
      </c>
      <c r="CU198" s="312"/>
      <c r="CV198" s="312"/>
      <c r="CW198" s="312"/>
      <c r="CX198" s="312"/>
      <c r="CY198" s="312"/>
      <c r="CZ198" s="312"/>
      <c r="DA198" s="312"/>
      <c r="DB198" s="312"/>
      <c r="DC198" s="312"/>
      <c r="DD198" s="312"/>
      <c r="DE198" s="312"/>
      <c r="DF198" s="312"/>
      <c r="DG198" s="312"/>
      <c r="DH198" s="312"/>
      <c r="DI198" s="312"/>
      <c r="DJ198" s="312"/>
      <c r="DK198" s="312"/>
      <c r="DL198" s="312"/>
      <c r="DM198" s="312"/>
      <c r="DN198" s="312"/>
      <c r="DO198" s="312"/>
      <c r="DP198" s="312"/>
      <c r="DQ198" s="312"/>
      <c r="DR198" s="312"/>
      <c r="DS198" s="312"/>
      <c r="DT198" s="312"/>
      <c r="DU198" s="312"/>
      <c r="DV198" s="312"/>
      <c r="DW198" s="312"/>
      <c r="DX198" s="312"/>
      <c r="DY198" s="312"/>
      <c r="DZ198" s="312"/>
      <c r="EA198" s="312"/>
      <c r="EB198" s="312"/>
      <c r="EC198" s="312"/>
      <c r="ED198" s="312"/>
      <c r="EE198" s="312"/>
      <c r="EF198" s="312"/>
      <c r="EG198" s="312"/>
      <c r="EH198" s="312"/>
      <c r="EI198" s="312"/>
      <c r="EJ198" s="312"/>
      <c r="EK198" s="312"/>
      <c r="EL198" s="312"/>
      <c r="EM198" s="312"/>
      <c r="EN198" s="312"/>
      <c r="EO198" s="312"/>
      <c r="EP198" s="312"/>
      <c r="EQ198" s="312"/>
      <c r="ER198" s="312"/>
      <c r="ES198" s="312"/>
      <c r="ET198" s="312"/>
      <c r="EU198" s="312"/>
      <c r="EV198" s="312"/>
      <c r="EW198" s="312"/>
      <c r="EX198" s="312"/>
      <c r="EY198" s="312"/>
    </row>
    <row r="199" spans="1:155" s="48" customFormat="1" ht="15.75" x14ac:dyDescent="0.2">
      <c r="A199" s="159" t="str">
        <f t="shared" si="58"/>
        <v/>
      </c>
      <c r="B199" s="72"/>
      <c r="C199" s="72"/>
      <c r="D199" s="73"/>
      <c r="E199" s="339"/>
      <c r="F199" s="340"/>
      <c r="G199" s="347"/>
      <c r="H199" s="347"/>
      <c r="I199" s="344"/>
      <c r="J199" s="345"/>
      <c r="K199" s="346"/>
      <c r="L199" s="229"/>
      <c r="M199" s="228"/>
      <c r="N199" s="65"/>
      <c r="O199" s="65"/>
      <c r="P199" s="67"/>
      <c r="Q199" s="62"/>
      <c r="R199" s="68"/>
      <c r="S199" s="63"/>
      <c r="T199" s="63"/>
      <c r="U199" s="337"/>
      <c r="V199" s="63"/>
      <c r="W199" s="123"/>
      <c r="X199" s="69"/>
      <c r="Y199" s="81"/>
      <c r="Z199" s="152"/>
      <c r="AA199" s="146"/>
      <c r="AB199" s="153"/>
      <c r="AC199" s="154"/>
      <c r="AD199" s="152"/>
      <c r="AE199" s="152"/>
      <c r="AF199" s="155"/>
      <c r="AG199" s="156"/>
      <c r="AH199" s="155"/>
      <c r="AI199" s="317" t="str">
        <f t="shared" si="48"/>
        <v/>
      </c>
      <c r="AJ199" s="317" t="str">
        <f t="shared" si="49"/>
        <v/>
      </c>
      <c r="AK199" s="328" t="e">
        <f>IF(AR199=".OS",VLOOKUP($AT199,'Pull-Downs_Zyl'!M:N,2,FALSE),VLOOKUP($AT199,'Pull-Downs_Zyl'!K:L,2,FALSE))</f>
        <v>#N/A</v>
      </c>
      <c r="AL199" s="318" t="str">
        <f t="shared" si="56"/>
        <v/>
      </c>
      <c r="AM199" s="158" t="e">
        <f>VLOOKUP($AT199,'Pull-Downs_Zyl'!$K$5:$O$525,3,FALSE)</f>
        <v>#N/A</v>
      </c>
      <c r="AN199" s="151" t="str">
        <f t="shared" si="42"/>
        <v/>
      </c>
      <c r="AO199" s="151" t="str">
        <f t="shared" si="43"/>
        <v/>
      </c>
      <c r="AP199" s="151" t="str">
        <f t="shared" si="44"/>
        <v/>
      </c>
      <c r="AQ199" s="151" t="str">
        <f t="shared" si="45"/>
        <v/>
      </c>
      <c r="AR199" s="207" t="str">
        <f t="shared" si="50"/>
        <v/>
      </c>
      <c r="AS199" s="157" t="s">
        <v>95</v>
      </c>
      <c r="AT199" s="158" t="str">
        <f>IF(V199="Zubehör/Ersatzteile",VLOOKUP(W199,'Pull-Downs_Zyl'!$K$518:$O$525,3,FALSE),CONCATENATE(AN199,AO199,AP199,AQ199,AR199))</f>
        <v/>
      </c>
      <c r="AW199" s="70" t="str">
        <f t="shared" si="46"/>
        <v/>
      </c>
      <c r="BD199" s="70" t="str">
        <f t="shared" si="47"/>
        <v/>
      </c>
      <c r="BK199" s="70" t="e">
        <f>IF(AND(#REF!="ja",M199=9,E199="PegaSys Office eVAYO"),CONCATENATE(L199,#REF!,M199,F199),IF(AND(#REF!="ja",M199=9,E199="PegaSys Office"),CONCATENATE(L199,#REF!,M199,F199),""))</f>
        <v>#REF!</v>
      </c>
      <c r="CB199" s="312"/>
      <c r="CC199" s="312"/>
      <c r="CD199" s="312"/>
      <c r="CE199" s="312" t="str">
        <f>IF(E199="PegaSys 2.1",Datenquelle_Peg2.1!$A$2,"")</f>
        <v/>
      </c>
      <c r="CF199" s="312" t="str">
        <f t="shared" si="51"/>
        <v/>
      </c>
      <c r="CG199" s="312" t="str">
        <f t="shared" si="52"/>
        <v/>
      </c>
      <c r="CH199" s="312" t="str">
        <f>IF(OR(S199="Rosetten",S199="Ovalrosetten"),Datenquelle_Peg2.1!$E$2,IF(OR(S199="Langschild",S199="Langschild schmal"),Datenquelle_Peg2.1!$E$3,IF(S199="Kurzschild",Datenquelle_Peg2.1!$E$4,IF(S199="Scandinavian Oval",Datenquelle_Peg2.1!$E$6,""))))</f>
        <v/>
      </c>
      <c r="CI199" s="312" t="str">
        <f>IF(T199=182,Datenquelle_Peg2.1!$G$2,IF(T199=192,Datenquelle_Peg2.1!$G$3,IF(T199=282,Datenquelle_Peg2.1!$G$4,IF(T199=292,Datenquelle_Peg2.1!$G$5,IF(T199=1182,Datenquelle_Peg2.1!$G$6,"")))))</f>
        <v/>
      </c>
      <c r="CJ199" s="312" t="str">
        <f>IF(G199="links",Datenquelle_Peg2.1!$I$2,IF(G199="rechts",Datenquelle_Peg2.1!$I$3,""))</f>
        <v/>
      </c>
      <c r="CK199" s="312" t="str">
        <f>IF(M199=7,Datenquelle_Peg2.1!$K$2,IF(M199=8,Datenquelle_Peg2.1!$K$3,IF(M199=8.5,Datenquelle_Peg2.1!$K$4,IF(M199=9,Datenquelle_Peg2.1!$K$5,IF(M199="F9 (FS)",Datenquelle_Peg2.1!$K$6,IF(M199=10,Datenquelle_Peg2.1!$K$7,""))))))</f>
        <v/>
      </c>
      <c r="CL199" s="312" t="str">
        <f>IF(L199="37-46 mm",Datenquelle_Peg2.1!$M$2,IF(L199="47-56 mm",Datenquelle_Peg2.1!$M$3,IF(L199="57-66 mm",Datenquelle_Peg2.1!$M$4,IF(L199="67-76 mm",Datenquelle_Peg2.1!$M$5,IF(L199="77-86 mm",Datenquelle_Peg2.1!$M$6,IF(L199="87-96 mm",Datenquelle_Peg2.1!$M$7,IF(L199="97-106 mm",Datenquelle_Peg2.1!$M$8,IF(L199="107-116 mm",Datenquelle_Peg2.1!$M$9,IF(L199="117-126 mm",Datenquelle_Peg2.1!$M$10,IF(L199="127-136 mm",Datenquelle_Peg2.1!$M$11,IF(L199="137-146 mm",Datenquelle_Peg2.1!$M$12,IF(L199="147-156 mm",Datenquelle_Peg2.1!$M$13,IF(L199="156-160 mm",Datenquelle_Peg2.1!$M$14,"")))))))))))))</f>
        <v/>
      </c>
      <c r="CM199" s="312" t="str">
        <f>IF(N199="Profilzyl. PZ",Datenquelle_Peg2.1!$O$3,IF(N199="Blind",Datenquelle_Peg2.1!$O$2,IF(N199="Zylinderabdeckung",Datenquelle_Peg2.1!$O$4,IF(N199="Scandinavian Oval",Datenquelle_Peg2.1!$O$5,""))))</f>
        <v/>
      </c>
      <c r="CN199" s="312" t="str">
        <f>IF(P199="PZ 70",Datenquelle_Peg2.1!$Q$3,IF(P199="PZ 72",Datenquelle_Peg2.1!$Q$4,IF(P199="PZ 78",Datenquelle_Peg2.1!$Q$5,IF(P199="PZ 85",Datenquelle_Peg2.1!$Q$6,IF(P199="PZ 88",Datenquelle_Peg2.1!$Q$7,IF(P199="PZ 92",Datenquelle_Peg2.1!$Q$8,IF(P199="00",Datenquelle_Peg2.1!$Q$2,IF(P199="SO 105",Datenquelle_Peg2.1!$Q$9,""))))))))</f>
        <v/>
      </c>
      <c r="CO199" s="312" t="str">
        <f>IF(O199="Profilzyl. PZ",Datenquelle_Peg2.1!$S$3,IF(O199="Blind",Datenquelle_Peg2.1!$S$2,IF(O199="Scandinavian Oval",Datenquelle_Peg2.1!$S$4,"")))</f>
        <v/>
      </c>
      <c r="CP199" s="312" t="str">
        <f t="shared" si="57"/>
        <v/>
      </c>
      <c r="CQ199" s="312" t="str">
        <f>IF(AND(Q199="außen",R199="einrastend"),Datenquelle_Peg2.1!$W$3,IF(AND(Q199="außen",R199="verschraubt"),Datenquelle_Peg2.1!$W$2,""))</f>
        <v/>
      </c>
      <c r="CR199" s="312" t="str">
        <f t="shared" si="53"/>
        <v/>
      </c>
      <c r="CS199" s="312" t="str">
        <f t="shared" si="54"/>
        <v/>
      </c>
      <c r="CT199" s="312" t="str">
        <f t="shared" si="55"/>
        <v/>
      </c>
      <c r="CU199" s="312"/>
      <c r="CV199" s="312"/>
      <c r="CW199" s="312"/>
      <c r="CX199" s="312"/>
      <c r="CY199" s="312"/>
      <c r="CZ199" s="312"/>
      <c r="DA199" s="312"/>
      <c r="DB199" s="312"/>
      <c r="DC199" s="312"/>
      <c r="DD199" s="312"/>
      <c r="DE199" s="312"/>
      <c r="DF199" s="312"/>
      <c r="DG199" s="312"/>
      <c r="DH199" s="312"/>
      <c r="DI199" s="312"/>
      <c r="DJ199" s="312"/>
      <c r="DK199" s="312"/>
      <c r="DL199" s="312"/>
      <c r="DM199" s="312"/>
      <c r="DN199" s="312"/>
      <c r="DO199" s="312"/>
      <c r="DP199" s="312"/>
      <c r="DQ199" s="312"/>
      <c r="DR199" s="312"/>
      <c r="DS199" s="312"/>
      <c r="DT199" s="312"/>
      <c r="DU199" s="312"/>
      <c r="DV199" s="312"/>
      <c r="DW199" s="312"/>
      <c r="DX199" s="312"/>
      <c r="DY199" s="312"/>
      <c r="DZ199" s="312"/>
      <c r="EA199" s="312"/>
      <c r="EB199" s="312"/>
      <c r="EC199" s="312"/>
      <c r="ED199" s="312"/>
      <c r="EE199" s="312"/>
      <c r="EF199" s="312"/>
      <c r="EG199" s="312"/>
      <c r="EH199" s="312"/>
      <c r="EI199" s="312"/>
      <c r="EJ199" s="312"/>
      <c r="EK199" s="312"/>
      <c r="EL199" s="312"/>
      <c r="EM199" s="312"/>
      <c r="EN199" s="312"/>
      <c r="EO199" s="312"/>
      <c r="EP199" s="312"/>
      <c r="EQ199" s="312"/>
      <c r="ER199" s="312"/>
      <c r="ES199" s="312"/>
      <c r="ET199" s="312"/>
      <c r="EU199" s="312"/>
      <c r="EV199" s="312"/>
      <c r="EW199" s="312"/>
      <c r="EX199" s="312"/>
      <c r="EY199" s="312"/>
    </row>
    <row r="200" spans="1:155" s="48" customFormat="1" ht="15.75" x14ac:dyDescent="0.2">
      <c r="A200" s="159" t="str">
        <f t="shared" si="58"/>
        <v/>
      </c>
      <c r="B200" s="72"/>
      <c r="C200" s="72"/>
      <c r="D200" s="73"/>
      <c r="E200" s="339"/>
      <c r="F200" s="340"/>
      <c r="G200" s="347"/>
      <c r="H200" s="347"/>
      <c r="I200" s="344"/>
      <c r="J200" s="345"/>
      <c r="K200" s="346"/>
      <c r="L200" s="229"/>
      <c r="M200" s="228"/>
      <c r="N200" s="65"/>
      <c r="O200" s="65"/>
      <c r="P200" s="67"/>
      <c r="Q200" s="62"/>
      <c r="R200" s="68"/>
      <c r="S200" s="63"/>
      <c r="T200" s="63"/>
      <c r="U200" s="337"/>
      <c r="V200" s="63"/>
      <c r="W200" s="123"/>
      <c r="X200" s="69"/>
      <c r="Y200" s="81"/>
      <c r="Z200" s="152"/>
      <c r="AA200" s="146"/>
      <c r="AB200" s="153"/>
      <c r="AC200" s="154"/>
      <c r="AD200" s="152"/>
      <c r="AE200" s="152"/>
      <c r="AF200" s="155"/>
      <c r="AG200" s="156"/>
      <c r="AH200" s="155"/>
      <c r="AI200" s="317" t="str">
        <f t="shared" si="48"/>
        <v/>
      </c>
      <c r="AJ200" s="317" t="str">
        <f t="shared" si="49"/>
        <v/>
      </c>
      <c r="AK200" s="328" t="e">
        <f>IF(AR200=".OS",VLOOKUP($AT200,'Pull-Downs_Zyl'!M:N,2,FALSE),VLOOKUP($AT200,'Pull-Downs_Zyl'!K:L,2,FALSE))</f>
        <v>#N/A</v>
      </c>
      <c r="AL200" s="318" t="str">
        <f t="shared" si="56"/>
        <v/>
      </c>
      <c r="AM200" s="158" t="e">
        <f>VLOOKUP($AT200,'Pull-Downs_Zyl'!$K$5:$O$525,3,FALSE)</f>
        <v>#N/A</v>
      </c>
      <c r="AN200" s="151" t="str">
        <f t="shared" si="42"/>
        <v/>
      </c>
      <c r="AO200" s="151" t="str">
        <f t="shared" si="43"/>
        <v/>
      </c>
      <c r="AP200" s="151" t="str">
        <f t="shared" si="44"/>
        <v/>
      </c>
      <c r="AQ200" s="151" t="str">
        <f t="shared" si="45"/>
        <v/>
      </c>
      <c r="AR200" s="207" t="str">
        <f t="shared" si="50"/>
        <v/>
      </c>
      <c r="AS200" s="157" t="s">
        <v>95</v>
      </c>
      <c r="AT200" s="158" t="str">
        <f>IF(V200="Zubehör/Ersatzteile",VLOOKUP(W200,'Pull-Downs_Zyl'!$K$518:$O$525,3,FALSE),CONCATENATE(AN200,AO200,AP200,AQ200,AR200))</f>
        <v/>
      </c>
      <c r="AW200" s="70" t="str">
        <f t="shared" si="46"/>
        <v/>
      </c>
      <c r="BD200" s="70" t="str">
        <f t="shared" si="47"/>
        <v/>
      </c>
      <c r="BK200" s="70" t="e">
        <f>IF(AND(#REF!="ja",M200=9,E200="PegaSys Office eVAYO"),CONCATENATE(L200,#REF!,M200,F200),IF(AND(#REF!="ja",M200=9,E200="PegaSys Office"),CONCATENATE(L200,#REF!,M200,F200),""))</f>
        <v>#REF!</v>
      </c>
      <c r="CB200" s="312"/>
      <c r="CC200" s="312"/>
      <c r="CD200" s="312"/>
      <c r="CE200" s="312" t="str">
        <f>IF(E200="PegaSys 2.1",Datenquelle_Peg2.1!$A$2,"")</f>
        <v/>
      </c>
      <c r="CF200" s="312" t="str">
        <f t="shared" si="51"/>
        <v/>
      </c>
      <c r="CG200" s="312" t="str">
        <f t="shared" si="52"/>
        <v/>
      </c>
      <c r="CH200" s="312" t="str">
        <f>IF(OR(S200="Rosetten",S200="Ovalrosetten"),Datenquelle_Peg2.1!$E$2,IF(OR(S200="Langschild",S200="Langschild schmal"),Datenquelle_Peg2.1!$E$3,IF(S200="Kurzschild",Datenquelle_Peg2.1!$E$4,IF(S200="Scandinavian Oval",Datenquelle_Peg2.1!$E$6,""))))</f>
        <v/>
      </c>
      <c r="CI200" s="312" t="str">
        <f>IF(T200=182,Datenquelle_Peg2.1!$G$2,IF(T200=192,Datenquelle_Peg2.1!$G$3,IF(T200=282,Datenquelle_Peg2.1!$G$4,IF(T200=292,Datenquelle_Peg2.1!$G$5,IF(T200=1182,Datenquelle_Peg2.1!$G$6,"")))))</f>
        <v/>
      </c>
      <c r="CJ200" s="312" t="str">
        <f>IF(G200="links",Datenquelle_Peg2.1!$I$2,IF(G200="rechts",Datenquelle_Peg2.1!$I$3,""))</f>
        <v/>
      </c>
      <c r="CK200" s="312" t="str">
        <f>IF(M200=7,Datenquelle_Peg2.1!$K$2,IF(M200=8,Datenquelle_Peg2.1!$K$3,IF(M200=8.5,Datenquelle_Peg2.1!$K$4,IF(M200=9,Datenquelle_Peg2.1!$K$5,IF(M200="F9 (FS)",Datenquelle_Peg2.1!$K$6,IF(M200=10,Datenquelle_Peg2.1!$K$7,""))))))</f>
        <v/>
      </c>
      <c r="CL200" s="312" t="str">
        <f>IF(L200="37-46 mm",Datenquelle_Peg2.1!$M$2,IF(L200="47-56 mm",Datenquelle_Peg2.1!$M$3,IF(L200="57-66 mm",Datenquelle_Peg2.1!$M$4,IF(L200="67-76 mm",Datenquelle_Peg2.1!$M$5,IF(L200="77-86 mm",Datenquelle_Peg2.1!$M$6,IF(L200="87-96 mm",Datenquelle_Peg2.1!$M$7,IF(L200="97-106 mm",Datenquelle_Peg2.1!$M$8,IF(L200="107-116 mm",Datenquelle_Peg2.1!$M$9,IF(L200="117-126 mm",Datenquelle_Peg2.1!$M$10,IF(L200="127-136 mm",Datenquelle_Peg2.1!$M$11,IF(L200="137-146 mm",Datenquelle_Peg2.1!$M$12,IF(L200="147-156 mm",Datenquelle_Peg2.1!$M$13,IF(L200="156-160 mm",Datenquelle_Peg2.1!$M$14,"")))))))))))))</f>
        <v/>
      </c>
      <c r="CM200" s="312" t="str">
        <f>IF(N200="Profilzyl. PZ",Datenquelle_Peg2.1!$O$3,IF(N200="Blind",Datenquelle_Peg2.1!$O$2,IF(N200="Zylinderabdeckung",Datenquelle_Peg2.1!$O$4,IF(N200="Scandinavian Oval",Datenquelle_Peg2.1!$O$5,""))))</f>
        <v/>
      </c>
      <c r="CN200" s="312" t="str">
        <f>IF(P200="PZ 70",Datenquelle_Peg2.1!$Q$3,IF(P200="PZ 72",Datenquelle_Peg2.1!$Q$4,IF(P200="PZ 78",Datenquelle_Peg2.1!$Q$5,IF(P200="PZ 85",Datenquelle_Peg2.1!$Q$6,IF(P200="PZ 88",Datenquelle_Peg2.1!$Q$7,IF(P200="PZ 92",Datenquelle_Peg2.1!$Q$8,IF(P200="00",Datenquelle_Peg2.1!$Q$2,IF(P200="SO 105",Datenquelle_Peg2.1!$Q$9,""))))))))</f>
        <v/>
      </c>
      <c r="CO200" s="312" t="str">
        <f>IF(O200="Profilzyl. PZ",Datenquelle_Peg2.1!$S$3,IF(O200="Blind",Datenquelle_Peg2.1!$S$2,IF(O200="Scandinavian Oval",Datenquelle_Peg2.1!$S$4,"")))</f>
        <v/>
      </c>
      <c r="CP200" s="312" t="str">
        <f t="shared" si="57"/>
        <v/>
      </c>
      <c r="CQ200" s="312" t="str">
        <f>IF(AND(Q200="außen",R200="einrastend"),Datenquelle_Peg2.1!$W$3,IF(AND(Q200="außen",R200="verschraubt"),Datenquelle_Peg2.1!$W$2,""))</f>
        <v/>
      </c>
      <c r="CR200" s="312" t="str">
        <f t="shared" si="53"/>
        <v/>
      </c>
      <c r="CS200" s="312" t="str">
        <f t="shared" si="54"/>
        <v/>
      </c>
      <c r="CT200" s="312" t="str">
        <f t="shared" si="55"/>
        <v/>
      </c>
      <c r="CU200" s="312"/>
      <c r="CV200" s="312"/>
      <c r="CW200" s="312"/>
      <c r="CX200" s="312"/>
      <c r="CY200" s="312"/>
      <c r="CZ200" s="312"/>
      <c r="DA200" s="312"/>
      <c r="DB200" s="312"/>
      <c r="DC200" s="312"/>
      <c r="DD200" s="312"/>
      <c r="DE200" s="312"/>
      <c r="DF200" s="312"/>
      <c r="DG200" s="312"/>
      <c r="DH200" s="312"/>
      <c r="DI200" s="312"/>
      <c r="DJ200" s="312"/>
      <c r="DK200" s="312"/>
      <c r="DL200" s="312"/>
      <c r="DM200" s="312"/>
      <c r="DN200" s="312"/>
      <c r="DO200" s="312"/>
      <c r="DP200" s="312"/>
      <c r="DQ200" s="312"/>
      <c r="DR200" s="312"/>
      <c r="DS200" s="312"/>
      <c r="DT200" s="312"/>
      <c r="DU200" s="312"/>
      <c r="DV200" s="312"/>
      <c r="DW200" s="312"/>
      <c r="DX200" s="312"/>
      <c r="DY200" s="312"/>
      <c r="DZ200" s="312"/>
      <c r="EA200" s="312"/>
      <c r="EB200" s="312"/>
      <c r="EC200" s="312"/>
      <c r="ED200" s="312"/>
      <c r="EE200" s="312"/>
      <c r="EF200" s="312"/>
      <c r="EG200" s="312"/>
      <c r="EH200" s="312"/>
      <c r="EI200" s="312"/>
      <c r="EJ200" s="312"/>
      <c r="EK200" s="312"/>
      <c r="EL200" s="312"/>
      <c r="EM200" s="312"/>
      <c r="EN200" s="312"/>
      <c r="EO200" s="312"/>
      <c r="EP200" s="312"/>
      <c r="EQ200" s="312"/>
      <c r="ER200" s="312"/>
      <c r="ES200" s="312"/>
      <c r="ET200" s="312"/>
      <c r="EU200" s="312"/>
      <c r="EV200" s="312"/>
      <c r="EW200" s="312"/>
      <c r="EX200" s="312"/>
      <c r="EY200" s="312"/>
    </row>
    <row r="201" spans="1:155" s="48" customFormat="1" ht="15.75" x14ac:dyDescent="0.2">
      <c r="A201" s="159" t="str">
        <f t="shared" si="58"/>
        <v/>
      </c>
      <c r="B201" s="72"/>
      <c r="C201" s="72"/>
      <c r="D201" s="73"/>
      <c r="E201" s="339"/>
      <c r="F201" s="340"/>
      <c r="G201" s="347"/>
      <c r="H201" s="347"/>
      <c r="I201" s="344"/>
      <c r="J201" s="345"/>
      <c r="K201" s="346"/>
      <c r="L201" s="229"/>
      <c r="M201" s="228"/>
      <c r="N201" s="65"/>
      <c r="O201" s="65"/>
      <c r="P201" s="67"/>
      <c r="Q201" s="62"/>
      <c r="R201" s="68"/>
      <c r="S201" s="63"/>
      <c r="T201" s="63"/>
      <c r="U201" s="337"/>
      <c r="V201" s="63"/>
      <c r="W201" s="123"/>
      <c r="X201" s="69"/>
      <c r="Y201" s="81"/>
      <c r="Z201" s="152"/>
      <c r="AA201" s="146"/>
      <c r="AB201" s="153"/>
      <c r="AC201" s="154"/>
      <c r="AD201" s="152"/>
      <c r="AE201" s="152"/>
      <c r="AF201" s="155"/>
      <c r="AG201" s="156"/>
      <c r="AH201" s="155"/>
      <c r="AI201" s="317" t="str">
        <f t="shared" si="48"/>
        <v/>
      </c>
      <c r="AJ201" s="317" t="str">
        <f t="shared" si="49"/>
        <v/>
      </c>
      <c r="AK201" s="328" t="e">
        <f>IF(AR201=".OS",VLOOKUP($AT201,'Pull-Downs_Zyl'!M:N,2,FALSE),VLOOKUP($AT201,'Pull-Downs_Zyl'!K:L,2,FALSE))</f>
        <v>#N/A</v>
      </c>
      <c r="AL201" s="318" t="str">
        <f t="shared" si="56"/>
        <v/>
      </c>
      <c r="AM201" s="158" t="e">
        <f>VLOOKUP($AT201,'Pull-Downs_Zyl'!$K$5:$O$525,3,FALSE)</f>
        <v>#N/A</v>
      </c>
      <c r="AN201" s="151" t="str">
        <f t="shared" si="42"/>
        <v/>
      </c>
      <c r="AO201" s="151" t="str">
        <f t="shared" si="43"/>
        <v/>
      </c>
      <c r="AP201" s="151" t="str">
        <f t="shared" si="44"/>
        <v/>
      </c>
      <c r="AQ201" s="151" t="str">
        <f t="shared" si="45"/>
        <v/>
      </c>
      <c r="AR201" s="207" t="str">
        <f t="shared" si="50"/>
        <v/>
      </c>
      <c r="AS201" s="157" t="s">
        <v>95</v>
      </c>
      <c r="AT201" s="158" t="str">
        <f>IF(V201="Zubehör/Ersatzteile",VLOOKUP(W201,'Pull-Downs_Zyl'!$K$518:$O$525,3,FALSE),CONCATENATE(AN201,AO201,AP201,AQ201,AR201))</f>
        <v/>
      </c>
      <c r="AW201" s="70" t="str">
        <f t="shared" si="46"/>
        <v/>
      </c>
      <c r="BD201" s="70" t="str">
        <f t="shared" si="47"/>
        <v/>
      </c>
      <c r="BK201" s="70" t="e">
        <f>IF(AND(#REF!="ja",M201=9,E201="PegaSys Office eVAYO"),CONCATENATE(L201,#REF!,M201,F201),IF(AND(#REF!="ja",M201=9,E201="PegaSys Office"),CONCATENATE(L201,#REF!,M201,F201),""))</f>
        <v>#REF!</v>
      </c>
      <c r="CB201" s="312"/>
      <c r="CC201" s="312"/>
      <c r="CD201" s="312"/>
      <c r="CE201" s="312" t="str">
        <f>IF(E201="PegaSys 2.1",Datenquelle_Peg2.1!$A$2,"")</f>
        <v/>
      </c>
      <c r="CF201" s="312" t="str">
        <f t="shared" si="51"/>
        <v/>
      </c>
      <c r="CG201" s="312" t="str">
        <f t="shared" si="52"/>
        <v/>
      </c>
      <c r="CH201" s="312" t="str">
        <f>IF(OR(S201="Rosetten",S201="Ovalrosetten"),Datenquelle_Peg2.1!$E$2,IF(OR(S201="Langschild",S201="Langschild schmal"),Datenquelle_Peg2.1!$E$3,IF(S201="Kurzschild",Datenquelle_Peg2.1!$E$4,IF(S201="Scandinavian Oval",Datenquelle_Peg2.1!$E$6,""))))</f>
        <v/>
      </c>
      <c r="CI201" s="312" t="str">
        <f>IF(T201=182,Datenquelle_Peg2.1!$G$2,IF(T201=192,Datenquelle_Peg2.1!$G$3,IF(T201=282,Datenquelle_Peg2.1!$G$4,IF(T201=292,Datenquelle_Peg2.1!$G$5,IF(T201=1182,Datenquelle_Peg2.1!$G$6,"")))))</f>
        <v/>
      </c>
      <c r="CJ201" s="312" t="str">
        <f>IF(G201="links",Datenquelle_Peg2.1!$I$2,IF(G201="rechts",Datenquelle_Peg2.1!$I$3,""))</f>
        <v/>
      </c>
      <c r="CK201" s="312" t="str">
        <f>IF(M201=7,Datenquelle_Peg2.1!$K$2,IF(M201=8,Datenquelle_Peg2.1!$K$3,IF(M201=8.5,Datenquelle_Peg2.1!$K$4,IF(M201=9,Datenquelle_Peg2.1!$K$5,IF(M201="F9 (FS)",Datenquelle_Peg2.1!$K$6,IF(M201=10,Datenquelle_Peg2.1!$K$7,""))))))</f>
        <v/>
      </c>
      <c r="CL201" s="312" t="str">
        <f>IF(L201="37-46 mm",Datenquelle_Peg2.1!$M$2,IF(L201="47-56 mm",Datenquelle_Peg2.1!$M$3,IF(L201="57-66 mm",Datenquelle_Peg2.1!$M$4,IF(L201="67-76 mm",Datenquelle_Peg2.1!$M$5,IF(L201="77-86 mm",Datenquelle_Peg2.1!$M$6,IF(L201="87-96 mm",Datenquelle_Peg2.1!$M$7,IF(L201="97-106 mm",Datenquelle_Peg2.1!$M$8,IF(L201="107-116 mm",Datenquelle_Peg2.1!$M$9,IF(L201="117-126 mm",Datenquelle_Peg2.1!$M$10,IF(L201="127-136 mm",Datenquelle_Peg2.1!$M$11,IF(L201="137-146 mm",Datenquelle_Peg2.1!$M$12,IF(L201="147-156 mm",Datenquelle_Peg2.1!$M$13,IF(L201="156-160 mm",Datenquelle_Peg2.1!$M$14,"")))))))))))))</f>
        <v/>
      </c>
      <c r="CM201" s="312" t="str">
        <f>IF(N201="Profilzyl. PZ",Datenquelle_Peg2.1!$O$3,IF(N201="Blind",Datenquelle_Peg2.1!$O$2,IF(N201="Zylinderabdeckung",Datenquelle_Peg2.1!$O$4,IF(N201="Scandinavian Oval",Datenquelle_Peg2.1!$O$5,""))))</f>
        <v/>
      </c>
      <c r="CN201" s="312" t="str">
        <f>IF(P201="PZ 70",Datenquelle_Peg2.1!$Q$3,IF(P201="PZ 72",Datenquelle_Peg2.1!$Q$4,IF(P201="PZ 78",Datenquelle_Peg2.1!$Q$5,IF(P201="PZ 85",Datenquelle_Peg2.1!$Q$6,IF(P201="PZ 88",Datenquelle_Peg2.1!$Q$7,IF(P201="PZ 92",Datenquelle_Peg2.1!$Q$8,IF(P201="00",Datenquelle_Peg2.1!$Q$2,IF(P201="SO 105",Datenquelle_Peg2.1!$Q$9,""))))))))</f>
        <v/>
      </c>
      <c r="CO201" s="312" t="str">
        <f>IF(O201="Profilzyl. PZ",Datenquelle_Peg2.1!$S$3,IF(O201="Blind",Datenquelle_Peg2.1!$S$2,IF(O201="Scandinavian Oval",Datenquelle_Peg2.1!$S$4,"")))</f>
        <v/>
      </c>
      <c r="CP201" s="312" t="str">
        <f t="shared" si="57"/>
        <v/>
      </c>
      <c r="CQ201" s="312" t="str">
        <f>IF(AND(Q201="außen",R201="einrastend"),Datenquelle_Peg2.1!$W$3,IF(AND(Q201="außen",R201="verschraubt"),Datenquelle_Peg2.1!$W$2,""))</f>
        <v/>
      </c>
      <c r="CR201" s="312" t="str">
        <f t="shared" si="53"/>
        <v/>
      </c>
      <c r="CS201" s="312" t="str">
        <f t="shared" si="54"/>
        <v/>
      </c>
      <c r="CT201" s="312" t="str">
        <f t="shared" si="55"/>
        <v/>
      </c>
      <c r="CU201" s="312"/>
      <c r="CV201" s="312"/>
      <c r="CW201" s="312"/>
      <c r="CX201" s="312"/>
      <c r="CY201" s="312"/>
      <c r="CZ201" s="312"/>
      <c r="DA201" s="312"/>
      <c r="DB201" s="312"/>
      <c r="DC201" s="312"/>
      <c r="DD201" s="312"/>
      <c r="DE201" s="312"/>
      <c r="DF201" s="312"/>
      <c r="DG201" s="312"/>
      <c r="DH201" s="312"/>
      <c r="DI201" s="312"/>
      <c r="DJ201" s="312"/>
      <c r="DK201" s="312"/>
      <c r="DL201" s="312"/>
      <c r="DM201" s="312"/>
      <c r="DN201" s="312"/>
      <c r="DO201" s="312"/>
      <c r="DP201" s="312"/>
      <c r="DQ201" s="312"/>
      <c r="DR201" s="312"/>
      <c r="DS201" s="312"/>
      <c r="DT201" s="312"/>
      <c r="DU201" s="312"/>
      <c r="DV201" s="312"/>
      <c r="DW201" s="312"/>
      <c r="DX201" s="312"/>
      <c r="DY201" s="312"/>
      <c r="DZ201" s="312"/>
      <c r="EA201" s="312"/>
      <c r="EB201" s="312"/>
      <c r="EC201" s="312"/>
      <c r="ED201" s="312"/>
      <c r="EE201" s="312"/>
      <c r="EF201" s="312"/>
      <c r="EG201" s="312"/>
      <c r="EH201" s="312"/>
      <c r="EI201" s="312"/>
      <c r="EJ201" s="312"/>
      <c r="EK201" s="312"/>
      <c r="EL201" s="312"/>
      <c r="EM201" s="312"/>
      <c r="EN201" s="312"/>
      <c r="EO201" s="312"/>
      <c r="EP201" s="312"/>
      <c r="EQ201" s="312"/>
      <c r="ER201" s="312"/>
      <c r="ES201" s="312"/>
      <c r="ET201" s="312"/>
      <c r="EU201" s="312"/>
      <c r="EV201" s="312"/>
      <c r="EW201" s="312"/>
      <c r="EX201" s="312"/>
      <c r="EY201" s="312"/>
    </row>
    <row r="202" spans="1:155" s="48" customFormat="1" ht="15.75" x14ac:dyDescent="0.2">
      <c r="A202" s="159" t="str">
        <f t="shared" si="58"/>
        <v/>
      </c>
      <c r="B202" s="72"/>
      <c r="C202" s="72"/>
      <c r="D202" s="73"/>
      <c r="E202" s="339"/>
      <c r="F202" s="340"/>
      <c r="G202" s="347"/>
      <c r="H202" s="347"/>
      <c r="I202" s="344"/>
      <c r="J202" s="345"/>
      <c r="K202" s="346"/>
      <c r="L202" s="229"/>
      <c r="M202" s="228"/>
      <c r="N202" s="65"/>
      <c r="O202" s="65"/>
      <c r="P202" s="67"/>
      <c r="Q202" s="62"/>
      <c r="R202" s="68"/>
      <c r="S202" s="63"/>
      <c r="T202" s="63"/>
      <c r="U202" s="337"/>
      <c r="V202" s="63"/>
      <c r="W202" s="123"/>
      <c r="X202" s="69"/>
      <c r="Y202" s="81"/>
      <c r="Z202" s="152"/>
      <c r="AA202" s="146"/>
      <c r="AB202" s="153"/>
      <c r="AC202" s="154"/>
      <c r="AD202" s="152"/>
      <c r="AE202" s="152"/>
      <c r="AF202" s="155"/>
      <c r="AG202" s="156"/>
      <c r="AH202" s="155"/>
      <c r="AI202" s="317" t="str">
        <f t="shared" si="48"/>
        <v/>
      </c>
      <c r="AJ202" s="317" t="str">
        <f t="shared" si="49"/>
        <v/>
      </c>
      <c r="AK202" s="328" t="e">
        <f>IF(AR202=".OS",VLOOKUP($AT202,'Pull-Downs_Zyl'!M:N,2,FALSE),VLOOKUP($AT202,'Pull-Downs_Zyl'!K:L,2,FALSE))</f>
        <v>#N/A</v>
      </c>
      <c r="AL202" s="318" t="str">
        <f t="shared" si="56"/>
        <v/>
      </c>
      <c r="AM202" s="158" t="e">
        <f>VLOOKUP($AT202,'Pull-Downs_Zyl'!$K$5:$O$525,3,FALSE)</f>
        <v>#N/A</v>
      </c>
      <c r="AN202" s="151" t="str">
        <f t="shared" si="42"/>
        <v/>
      </c>
      <c r="AO202" s="151" t="str">
        <f t="shared" si="43"/>
        <v/>
      </c>
      <c r="AP202" s="151" t="str">
        <f t="shared" si="44"/>
        <v/>
      </c>
      <c r="AQ202" s="151" t="str">
        <f t="shared" si="45"/>
        <v/>
      </c>
      <c r="AR202" s="207" t="str">
        <f t="shared" si="50"/>
        <v/>
      </c>
      <c r="AS202" s="157" t="s">
        <v>95</v>
      </c>
      <c r="AT202" s="158" t="str">
        <f>IF(V202="Zubehör/Ersatzteile",VLOOKUP(W202,'Pull-Downs_Zyl'!$K$518:$O$525,3,FALSE),CONCATENATE(AN202,AO202,AP202,AQ202,AR202))</f>
        <v/>
      </c>
      <c r="AW202" s="70" t="str">
        <f t="shared" si="46"/>
        <v/>
      </c>
      <c r="BD202" s="70" t="str">
        <f t="shared" si="47"/>
        <v/>
      </c>
      <c r="BK202" s="70" t="e">
        <f>IF(AND(#REF!="ja",M202=9,E202="PegaSys Office eVAYO"),CONCATENATE(L202,#REF!,M202,F202),IF(AND(#REF!="ja",M202=9,E202="PegaSys Office"),CONCATENATE(L202,#REF!,M202,F202),""))</f>
        <v>#REF!</v>
      </c>
      <c r="CB202" s="312"/>
      <c r="CC202" s="312"/>
      <c r="CD202" s="312"/>
      <c r="CE202" s="312" t="str">
        <f>IF(E202="PegaSys 2.1",Datenquelle_Peg2.1!$A$2,"")</f>
        <v/>
      </c>
      <c r="CF202" s="312" t="str">
        <f t="shared" si="51"/>
        <v/>
      </c>
      <c r="CG202" s="312" t="str">
        <f t="shared" si="52"/>
        <v/>
      </c>
      <c r="CH202" s="312" t="str">
        <f>IF(OR(S202="Rosetten",S202="Ovalrosetten"),Datenquelle_Peg2.1!$E$2,IF(OR(S202="Langschild",S202="Langschild schmal"),Datenquelle_Peg2.1!$E$3,IF(S202="Kurzschild",Datenquelle_Peg2.1!$E$4,IF(S202="Scandinavian Oval",Datenquelle_Peg2.1!$E$6,""))))</f>
        <v/>
      </c>
      <c r="CI202" s="312" t="str">
        <f>IF(T202=182,Datenquelle_Peg2.1!$G$2,IF(T202=192,Datenquelle_Peg2.1!$G$3,IF(T202=282,Datenquelle_Peg2.1!$G$4,IF(T202=292,Datenquelle_Peg2.1!$G$5,IF(T202=1182,Datenquelle_Peg2.1!$G$6,"")))))</f>
        <v/>
      </c>
      <c r="CJ202" s="312" t="str">
        <f>IF(G202="links",Datenquelle_Peg2.1!$I$2,IF(G202="rechts",Datenquelle_Peg2.1!$I$3,""))</f>
        <v/>
      </c>
      <c r="CK202" s="312" t="str">
        <f>IF(M202=7,Datenquelle_Peg2.1!$K$2,IF(M202=8,Datenquelle_Peg2.1!$K$3,IF(M202=8.5,Datenquelle_Peg2.1!$K$4,IF(M202=9,Datenquelle_Peg2.1!$K$5,IF(M202="F9 (FS)",Datenquelle_Peg2.1!$K$6,IF(M202=10,Datenquelle_Peg2.1!$K$7,""))))))</f>
        <v/>
      </c>
      <c r="CL202" s="312" t="str">
        <f>IF(L202="37-46 mm",Datenquelle_Peg2.1!$M$2,IF(L202="47-56 mm",Datenquelle_Peg2.1!$M$3,IF(L202="57-66 mm",Datenquelle_Peg2.1!$M$4,IF(L202="67-76 mm",Datenquelle_Peg2.1!$M$5,IF(L202="77-86 mm",Datenquelle_Peg2.1!$M$6,IF(L202="87-96 mm",Datenquelle_Peg2.1!$M$7,IF(L202="97-106 mm",Datenquelle_Peg2.1!$M$8,IF(L202="107-116 mm",Datenquelle_Peg2.1!$M$9,IF(L202="117-126 mm",Datenquelle_Peg2.1!$M$10,IF(L202="127-136 mm",Datenquelle_Peg2.1!$M$11,IF(L202="137-146 mm",Datenquelle_Peg2.1!$M$12,IF(L202="147-156 mm",Datenquelle_Peg2.1!$M$13,IF(L202="156-160 mm",Datenquelle_Peg2.1!$M$14,"")))))))))))))</f>
        <v/>
      </c>
      <c r="CM202" s="312" t="str">
        <f>IF(N202="Profilzyl. PZ",Datenquelle_Peg2.1!$O$3,IF(N202="Blind",Datenquelle_Peg2.1!$O$2,IF(N202="Zylinderabdeckung",Datenquelle_Peg2.1!$O$4,IF(N202="Scandinavian Oval",Datenquelle_Peg2.1!$O$5,""))))</f>
        <v/>
      </c>
      <c r="CN202" s="312" t="str">
        <f>IF(P202="PZ 70",Datenquelle_Peg2.1!$Q$3,IF(P202="PZ 72",Datenquelle_Peg2.1!$Q$4,IF(P202="PZ 78",Datenquelle_Peg2.1!$Q$5,IF(P202="PZ 85",Datenquelle_Peg2.1!$Q$6,IF(P202="PZ 88",Datenquelle_Peg2.1!$Q$7,IF(P202="PZ 92",Datenquelle_Peg2.1!$Q$8,IF(P202="00",Datenquelle_Peg2.1!$Q$2,IF(P202="SO 105",Datenquelle_Peg2.1!$Q$9,""))))))))</f>
        <v/>
      </c>
      <c r="CO202" s="312" t="str">
        <f>IF(O202="Profilzyl. PZ",Datenquelle_Peg2.1!$S$3,IF(O202="Blind",Datenquelle_Peg2.1!$S$2,IF(O202="Scandinavian Oval",Datenquelle_Peg2.1!$S$4,"")))</f>
        <v/>
      </c>
      <c r="CP202" s="312" t="str">
        <f t="shared" si="57"/>
        <v/>
      </c>
      <c r="CQ202" s="312" t="str">
        <f>IF(AND(Q202="außen",R202="einrastend"),Datenquelle_Peg2.1!$W$3,IF(AND(Q202="außen",R202="verschraubt"),Datenquelle_Peg2.1!$W$2,""))</f>
        <v/>
      </c>
      <c r="CR202" s="312" t="str">
        <f t="shared" si="53"/>
        <v/>
      </c>
      <c r="CS202" s="312" t="str">
        <f t="shared" si="54"/>
        <v/>
      </c>
      <c r="CT202" s="312" t="str">
        <f t="shared" si="55"/>
        <v/>
      </c>
      <c r="CU202" s="312"/>
      <c r="CV202" s="312"/>
      <c r="CW202" s="312"/>
      <c r="CX202" s="312"/>
      <c r="CY202" s="312"/>
      <c r="CZ202" s="312"/>
      <c r="DA202" s="312"/>
      <c r="DB202" s="312"/>
      <c r="DC202" s="312"/>
      <c r="DD202" s="312"/>
      <c r="DE202" s="312"/>
      <c r="DF202" s="312"/>
      <c r="DG202" s="312"/>
      <c r="DH202" s="312"/>
      <c r="DI202" s="312"/>
      <c r="DJ202" s="312"/>
      <c r="DK202" s="312"/>
      <c r="DL202" s="312"/>
      <c r="DM202" s="312"/>
      <c r="DN202" s="312"/>
      <c r="DO202" s="312"/>
      <c r="DP202" s="312"/>
      <c r="DQ202" s="312"/>
      <c r="DR202" s="312"/>
      <c r="DS202" s="312"/>
      <c r="DT202" s="312"/>
      <c r="DU202" s="312"/>
      <c r="DV202" s="312"/>
      <c r="DW202" s="312"/>
      <c r="DX202" s="312"/>
      <c r="DY202" s="312"/>
      <c r="DZ202" s="312"/>
      <c r="EA202" s="312"/>
      <c r="EB202" s="312"/>
      <c r="EC202" s="312"/>
      <c r="ED202" s="312"/>
      <c r="EE202" s="312"/>
      <c r="EF202" s="312"/>
      <c r="EG202" s="312"/>
      <c r="EH202" s="312"/>
      <c r="EI202" s="312"/>
      <c r="EJ202" s="312"/>
      <c r="EK202" s="312"/>
      <c r="EL202" s="312"/>
      <c r="EM202" s="312"/>
      <c r="EN202" s="312"/>
      <c r="EO202" s="312"/>
      <c r="EP202" s="312"/>
      <c r="EQ202" s="312"/>
      <c r="ER202" s="312"/>
      <c r="ES202" s="312"/>
      <c r="ET202" s="312"/>
      <c r="EU202" s="312"/>
      <c r="EV202" s="312"/>
      <c r="EW202" s="312"/>
      <c r="EX202" s="312"/>
      <c r="EY202" s="312"/>
    </row>
    <row r="203" spans="1:155" s="48" customFormat="1" ht="15.75" x14ac:dyDescent="0.2">
      <c r="A203" s="159" t="str">
        <f t="shared" si="58"/>
        <v/>
      </c>
      <c r="B203" s="72"/>
      <c r="C203" s="72"/>
      <c r="D203" s="73"/>
      <c r="E203" s="339"/>
      <c r="F203" s="340"/>
      <c r="G203" s="347"/>
      <c r="H203" s="347"/>
      <c r="I203" s="344"/>
      <c r="J203" s="345"/>
      <c r="K203" s="346"/>
      <c r="L203" s="229"/>
      <c r="M203" s="228"/>
      <c r="N203" s="65"/>
      <c r="O203" s="65"/>
      <c r="P203" s="67"/>
      <c r="Q203" s="62"/>
      <c r="R203" s="68"/>
      <c r="S203" s="63"/>
      <c r="T203" s="63"/>
      <c r="U203" s="337"/>
      <c r="V203" s="63"/>
      <c r="W203" s="123"/>
      <c r="X203" s="69"/>
      <c r="Y203" s="81"/>
      <c r="Z203" s="152"/>
      <c r="AA203" s="146"/>
      <c r="AB203" s="153"/>
      <c r="AC203" s="154"/>
      <c r="AD203" s="152"/>
      <c r="AE203" s="152"/>
      <c r="AF203" s="155"/>
      <c r="AG203" s="156"/>
      <c r="AH203" s="155"/>
      <c r="AI203" s="317" t="str">
        <f t="shared" si="48"/>
        <v/>
      </c>
      <c r="AJ203" s="317" t="str">
        <f t="shared" si="49"/>
        <v/>
      </c>
      <c r="AK203" s="328" t="e">
        <f>IF(AR203=".OS",VLOOKUP($AT203,'Pull-Downs_Zyl'!M:N,2,FALSE),VLOOKUP($AT203,'Pull-Downs_Zyl'!K:L,2,FALSE))</f>
        <v>#N/A</v>
      </c>
      <c r="AL203" s="318" t="str">
        <f t="shared" si="56"/>
        <v/>
      </c>
      <c r="AM203" s="158" t="e">
        <f>VLOOKUP($AT203,'Pull-Downs_Zyl'!$K$5:$O$525,3,FALSE)</f>
        <v>#N/A</v>
      </c>
      <c r="AN203" s="151" t="str">
        <f t="shared" si="42"/>
        <v/>
      </c>
      <c r="AO203" s="151" t="str">
        <f t="shared" si="43"/>
        <v/>
      </c>
      <c r="AP203" s="151" t="str">
        <f t="shared" si="44"/>
        <v/>
      </c>
      <c r="AQ203" s="151" t="str">
        <f t="shared" si="45"/>
        <v/>
      </c>
      <c r="AR203" s="207" t="str">
        <f t="shared" si="50"/>
        <v/>
      </c>
      <c r="AS203" s="157" t="s">
        <v>95</v>
      </c>
      <c r="AT203" s="158" t="str">
        <f>IF(V203="Zubehör/Ersatzteile",VLOOKUP(W203,'Pull-Downs_Zyl'!$K$518:$O$525,3,FALSE),CONCATENATE(AN203,AO203,AP203,AQ203,AR203))</f>
        <v/>
      </c>
      <c r="AW203" s="70" t="str">
        <f t="shared" si="46"/>
        <v/>
      </c>
      <c r="BD203" s="70" t="str">
        <f t="shared" si="47"/>
        <v/>
      </c>
      <c r="BK203" s="70" t="e">
        <f>IF(AND(#REF!="ja",M203=9,E203="PegaSys Office eVAYO"),CONCATENATE(L203,#REF!,M203,F203),IF(AND(#REF!="ja",M203=9,E203="PegaSys Office"),CONCATENATE(L203,#REF!,M203,F203),""))</f>
        <v>#REF!</v>
      </c>
      <c r="CB203" s="312"/>
      <c r="CC203" s="312"/>
      <c r="CD203" s="312"/>
      <c r="CE203" s="312" t="str">
        <f>IF(E203="PegaSys 2.1",Datenquelle_Peg2.1!$A$2,"")</f>
        <v/>
      </c>
      <c r="CF203" s="312" t="str">
        <f t="shared" si="51"/>
        <v/>
      </c>
      <c r="CG203" s="312" t="str">
        <f t="shared" si="52"/>
        <v/>
      </c>
      <c r="CH203" s="312" t="str">
        <f>IF(OR(S203="Rosetten",S203="Ovalrosetten"),Datenquelle_Peg2.1!$E$2,IF(OR(S203="Langschild",S203="Langschild schmal"),Datenquelle_Peg2.1!$E$3,IF(S203="Kurzschild",Datenquelle_Peg2.1!$E$4,IF(S203="Scandinavian Oval",Datenquelle_Peg2.1!$E$6,""))))</f>
        <v/>
      </c>
      <c r="CI203" s="312" t="str">
        <f>IF(T203=182,Datenquelle_Peg2.1!$G$2,IF(T203=192,Datenquelle_Peg2.1!$G$3,IF(T203=282,Datenquelle_Peg2.1!$G$4,IF(T203=292,Datenquelle_Peg2.1!$G$5,IF(T203=1182,Datenquelle_Peg2.1!$G$6,"")))))</f>
        <v/>
      </c>
      <c r="CJ203" s="312" t="str">
        <f>IF(G203="links",Datenquelle_Peg2.1!$I$2,IF(G203="rechts",Datenquelle_Peg2.1!$I$3,""))</f>
        <v/>
      </c>
      <c r="CK203" s="312" t="str">
        <f>IF(M203=7,Datenquelle_Peg2.1!$K$2,IF(M203=8,Datenquelle_Peg2.1!$K$3,IF(M203=8.5,Datenquelle_Peg2.1!$K$4,IF(M203=9,Datenquelle_Peg2.1!$K$5,IF(M203="F9 (FS)",Datenquelle_Peg2.1!$K$6,IF(M203=10,Datenquelle_Peg2.1!$K$7,""))))))</f>
        <v/>
      </c>
      <c r="CL203" s="312" t="str">
        <f>IF(L203="37-46 mm",Datenquelle_Peg2.1!$M$2,IF(L203="47-56 mm",Datenquelle_Peg2.1!$M$3,IF(L203="57-66 mm",Datenquelle_Peg2.1!$M$4,IF(L203="67-76 mm",Datenquelle_Peg2.1!$M$5,IF(L203="77-86 mm",Datenquelle_Peg2.1!$M$6,IF(L203="87-96 mm",Datenquelle_Peg2.1!$M$7,IF(L203="97-106 mm",Datenquelle_Peg2.1!$M$8,IF(L203="107-116 mm",Datenquelle_Peg2.1!$M$9,IF(L203="117-126 mm",Datenquelle_Peg2.1!$M$10,IF(L203="127-136 mm",Datenquelle_Peg2.1!$M$11,IF(L203="137-146 mm",Datenquelle_Peg2.1!$M$12,IF(L203="147-156 mm",Datenquelle_Peg2.1!$M$13,IF(L203="156-160 mm",Datenquelle_Peg2.1!$M$14,"")))))))))))))</f>
        <v/>
      </c>
      <c r="CM203" s="312" t="str">
        <f>IF(N203="Profilzyl. PZ",Datenquelle_Peg2.1!$O$3,IF(N203="Blind",Datenquelle_Peg2.1!$O$2,IF(N203="Zylinderabdeckung",Datenquelle_Peg2.1!$O$4,IF(N203="Scandinavian Oval",Datenquelle_Peg2.1!$O$5,""))))</f>
        <v/>
      </c>
      <c r="CN203" s="312" t="str">
        <f>IF(P203="PZ 70",Datenquelle_Peg2.1!$Q$3,IF(P203="PZ 72",Datenquelle_Peg2.1!$Q$4,IF(P203="PZ 78",Datenquelle_Peg2.1!$Q$5,IF(P203="PZ 85",Datenquelle_Peg2.1!$Q$6,IF(P203="PZ 88",Datenquelle_Peg2.1!$Q$7,IF(P203="PZ 92",Datenquelle_Peg2.1!$Q$8,IF(P203="00",Datenquelle_Peg2.1!$Q$2,IF(P203="SO 105",Datenquelle_Peg2.1!$Q$9,""))))))))</f>
        <v/>
      </c>
      <c r="CO203" s="312" t="str">
        <f>IF(O203="Profilzyl. PZ",Datenquelle_Peg2.1!$S$3,IF(O203="Blind",Datenquelle_Peg2.1!$S$2,IF(O203="Scandinavian Oval",Datenquelle_Peg2.1!$S$4,"")))</f>
        <v/>
      </c>
      <c r="CP203" s="312" t="str">
        <f t="shared" si="57"/>
        <v/>
      </c>
      <c r="CQ203" s="312" t="str">
        <f>IF(AND(Q203="außen",R203="einrastend"),Datenquelle_Peg2.1!$W$3,IF(AND(Q203="außen",R203="verschraubt"),Datenquelle_Peg2.1!$W$2,""))</f>
        <v/>
      </c>
      <c r="CR203" s="312" t="str">
        <f t="shared" si="53"/>
        <v/>
      </c>
      <c r="CS203" s="312" t="str">
        <f t="shared" si="54"/>
        <v/>
      </c>
      <c r="CT203" s="312" t="str">
        <f t="shared" si="55"/>
        <v/>
      </c>
      <c r="CU203" s="312"/>
      <c r="CV203" s="312"/>
      <c r="CW203" s="312"/>
      <c r="CX203" s="312"/>
      <c r="CY203" s="312"/>
      <c r="CZ203" s="312"/>
      <c r="DA203" s="312"/>
      <c r="DB203" s="312"/>
      <c r="DC203" s="312"/>
      <c r="DD203" s="312"/>
      <c r="DE203" s="312"/>
      <c r="DF203" s="312"/>
      <c r="DG203" s="312"/>
      <c r="DH203" s="312"/>
      <c r="DI203" s="312"/>
      <c r="DJ203" s="312"/>
      <c r="DK203" s="312"/>
      <c r="DL203" s="312"/>
      <c r="DM203" s="312"/>
      <c r="DN203" s="312"/>
      <c r="DO203" s="312"/>
      <c r="DP203" s="312"/>
      <c r="DQ203" s="312"/>
      <c r="DR203" s="312"/>
      <c r="DS203" s="312"/>
      <c r="DT203" s="312"/>
      <c r="DU203" s="312"/>
      <c r="DV203" s="312"/>
      <c r="DW203" s="312"/>
      <c r="DX203" s="312"/>
      <c r="DY203" s="312"/>
      <c r="DZ203" s="312"/>
      <c r="EA203" s="312"/>
      <c r="EB203" s="312"/>
      <c r="EC203" s="312"/>
      <c r="ED203" s="312"/>
      <c r="EE203" s="312"/>
      <c r="EF203" s="312"/>
      <c r="EG203" s="312"/>
      <c r="EH203" s="312"/>
      <c r="EI203" s="312"/>
      <c r="EJ203" s="312"/>
      <c r="EK203" s="312"/>
      <c r="EL203" s="312"/>
      <c r="EM203" s="312"/>
      <c r="EN203" s="312"/>
      <c r="EO203" s="312"/>
      <c r="EP203" s="312"/>
      <c r="EQ203" s="312"/>
      <c r="ER203" s="312"/>
      <c r="ES203" s="312"/>
      <c r="ET203" s="312"/>
      <c r="EU203" s="312"/>
      <c r="EV203" s="312"/>
      <c r="EW203" s="312"/>
      <c r="EX203" s="312"/>
      <c r="EY203" s="312"/>
    </row>
    <row r="204" spans="1:155" s="48" customFormat="1" ht="15.75" x14ac:dyDescent="0.2">
      <c r="A204" s="159" t="str">
        <f t="shared" si="58"/>
        <v/>
      </c>
      <c r="B204" s="72"/>
      <c r="C204" s="72"/>
      <c r="D204" s="73"/>
      <c r="E204" s="339"/>
      <c r="F204" s="340"/>
      <c r="G204" s="347"/>
      <c r="H204" s="347"/>
      <c r="I204" s="344"/>
      <c r="J204" s="345"/>
      <c r="K204" s="346"/>
      <c r="L204" s="229"/>
      <c r="M204" s="228"/>
      <c r="N204" s="65"/>
      <c r="O204" s="65"/>
      <c r="P204" s="67"/>
      <c r="Q204" s="62"/>
      <c r="R204" s="68"/>
      <c r="S204" s="63"/>
      <c r="T204" s="63"/>
      <c r="U204" s="337"/>
      <c r="V204" s="63"/>
      <c r="W204" s="123"/>
      <c r="X204" s="69"/>
      <c r="Y204" s="81"/>
      <c r="Z204" s="152"/>
      <c r="AA204" s="146"/>
      <c r="AB204" s="153"/>
      <c r="AC204" s="154"/>
      <c r="AD204" s="152"/>
      <c r="AE204" s="152"/>
      <c r="AF204" s="155"/>
      <c r="AG204" s="156"/>
      <c r="AH204" s="155"/>
      <c r="AI204" s="317" t="str">
        <f t="shared" si="48"/>
        <v/>
      </c>
      <c r="AJ204" s="317" t="str">
        <f t="shared" si="49"/>
        <v/>
      </c>
      <c r="AK204" s="328" t="e">
        <f>IF(AR204=".OS",VLOOKUP($AT204,'Pull-Downs_Zyl'!M:N,2,FALSE),VLOOKUP($AT204,'Pull-Downs_Zyl'!K:L,2,FALSE))</f>
        <v>#N/A</v>
      </c>
      <c r="AL204" s="318" t="str">
        <f t="shared" si="56"/>
        <v/>
      </c>
      <c r="AM204" s="158" t="e">
        <f>VLOOKUP($AT204,'Pull-Downs_Zyl'!$K$5:$O$525,3,FALSE)</f>
        <v>#N/A</v>
      </c>
      <c r="AN204" s="151" t="str">
        <f t="shared" ref="AN204:AN261" si="59">IF(E204="E-Zylinder","NC.PG.Z4.","")</f>
        <v/>
      </c>
      <c r="AO204" s="151" t="str">
        <f t="shared" ref="AO204:AO261" si="60">IF(E204="E-Zylinder",CONCATENATE(X204,"."),"")</f>
        <v/>
      </c>
      <c r="AP204" s="151" t="str">
        <f t="shared" ref="AP204:AP261" si="61">IF(E204="E-Zylinder",IF(OR($E$8="Mifare",$E$8="TeachInMifare",$E$8="Mifare OSS"),"MP.",IF(OR($E$8="Legic",$E$8="TeachInLegic",$E$8="Legic OSS"),"LG.","bitte Technologie wählen")),"")</f>
        <v/>
      </c>
      <c r="AQ204" s="151" t="str">
        <f t="shared" ref="AQ204:AQ261" si="62">IF(E204="E-Zylinder",IF(AND($V204="Comfort-Knaufzylinder",$W204="Innenbereich"),"CO",IF(AND($V204="Comfort-Knaufzylinder",$W204="Außenbereich"),"CO.WP",IF(AND($V204="Halbzylinder",$W204="Innenbereich"),"HZ",IF(AND($V204="Halbzylinder",$W204="Außenbereich"),"HZ.MR.WP",IF($V204="Antipanik-Knaufzylinder","AP2.FD.WP","Eingabe vervollständigen"))))),"")</f>
        <v/>
      </c>
      <c r="AR204" s="207" t="str">
        <f t="shared" si="50"/>
        <v/>
      </c>
      <c r="AS204" s="157" t="s">
        <v>95</v>
      </c>
      <c r="AT204" s="158" t="str">
        <f>IF(V204="Zubehör/Ersatzteile",VLOOKUP(W204,'Pull-Downs_Zyl'!$K$518:$O$525,3,FALSE),CONCATENATE(AN204,AO204,AP204,AQ204,AR204))</f>
        <v/>
      </c>
      <c r="AW204" s="70" t="str">
        <f t="shared" ref="AW204:AW261" si="63">CONCATENATE(G204,M204)</f>
        <v/>
      </c>
      <c r="BD204" s="70" t="str">
        <f t="shared" ref="BD204:BD262" si="64">IF(OR(E204="PegaSys Office",E204="PegaSys Office eVayo"),CONCATENATE(L204,M204,F204),"")</f>
        <v/>
      </c>
      <c r="BK204" s="70" t="e">
        <f>IF(AND(#REF!="ja",M204=9,E204="PegaSys Office eVAYO"),CONCATENATE(L204,#REF!,M204,F204),IF(AND(#REF!="ja",M204=9,E204="PegaSys Office"),CONCATENATE(L204,#REF!,M204,F204),""))</f>
        <v>#REF!</v>
      </c>
      <c r="CB204" s="312"/>
      <c r="CC204" s="312"/>
      <c r="CD204" s="312"/>
      <c r="CE204" s="312" t="str">
        <f>IF(E204="PegaSys 2.1",Datenquelle_Peg2.1!$A$2,"")</f>
        <v/>
      </c>
      <c r="CF204" s="312" t="str">
        <f t="shared" si="51"/>
        <v/>
      </c>
      <c r="CG204" s="312" t="str">
        <f t="shared" si="52"/>
        <v/>
      </c>
      <c r="CH204" s="312" t="str">
        <f>IF(OR(S204="Rosetten",S204="Ovalrosetten"),Datenquelle_Peg2.1!$E$2,IF(OR(S204="Langschild",S204="Langschild schmal"),Datenquelle_Peg2.1!$E$3,IF(S204="Kurzschild",Datenquelle_Peg2.1!$E$4,IF(S204="Scandinavian Oval",Datenquelle_Peg2.1!$E$6,""))))</f>
        <v/>
      </c>
      <c r="CI204" s="312" t="str">
        <f>IF(T204=182,Datenquelle_Peg2.1!$G$2,IF(T204=192,Datenquelle_Peg2.1!$G$3,IF(T204=282,Datenquelle_Peg2.1!$G$4,IF(T204=292,Datenquelle_Peg2.1!$G$5,IF(T204=1182,Datenquelle_Peg2.1!$G$6,"")))))</f>
        <v/>
      </c>
      <c r="CJ204" s="312" t="str">
        <f>IF(G204="links",Datenquelle_Peg2.1!$I$2,IF(G204="rechts",Datenquelle_Peg2.1!$I$3,""))</f>
        <v/>
      </c>
      <c r="CK204" s="312" t="str">
        <f>IF(M204=7,Datenquelle_Peg2.1!$K$2,IF(M204=8,Datenquelle_Peg2.1!$K$3,IF(M204=8.5,Datenquelle_Peg2.1!$K$4,IF(M204=9,Datenquelle_Peg2.1!$K$5,IF(M204="F9 (FS)",Datenquelle_Peg2.1!$K$6,IF(M204=10,Datenquelle_Peg2.1!$K$7,""))))))</f>
        <v/>
      </c>
      <c r="CL204" s="312" t="str">
        <f>IF(L204="37-46 mm",Datenquelle_Peg2.1!$M$2,IF(L204="47-56 mm",Datenquelle_Peg2.1!$M$3,IF(L204="57-66 mm",Datenquelle_Peg2.1!$M$4,IF(L204="67-76 mm",Datenquelle_Peg2.1!$M$5,IF(L204="77-86 mm",Datenquelle_Peg2.1!$M$6,IF(L204="87-96 mm",Datenquelle_Peg2.1!$M$7,IF(L204="97-106 mm",Datenquelle_Peg2.1!$M$8,IF(L204="107-116 mm",Datenquelle_Peg2.1!$M$9,IF(L204="117-126 mm",Datenquelle_Peg2.1!$M$10,IF(L204="127-136 mm",Datenquelle_Peg2.1!$M$11,IF(L204="137-146 mm",Datenquelle_Peg2.1!$M$12,IF(L204="147-156 mm",Datenquelle_Peg2.1!$M$13,IF(L204="156-160 mm",Datenquelle_Peg2.1!$M$14,"")))))))))))))</f>
        <v/>
      </c>
      <c r="CM204" s="312" t="str">
        <f>IF(N204="Profilzyl. PZ",Datenquelle_Peg2.1!$O$3,IF(N204="Blind",Datenquelle_Peg2.1!$O$2,IF(N204="Zylinderabdeckung",Datenquelle_Peg2.1!$O$4,IF(N204="Scandinavian Oval",Datenquelle_Peg2.1!$O$5,""))))</f>
        <v/>
      </c>
      <c r="CN204" s="312" t="str">
        <f>IF(P204="PZ 70",Datenquelle_Peg2.1!$Q$3,IF(P204="PZ 72",Datenquelle_Peg2.1!$Q$4,IF(P204="PZ 78",Datenquelle_Peg2.1!$Q$5,IF(P204="PZ 85",Datenquelle_Peg2.1!$Q$6,IF(P204="PZ 88",Datenquelle_Peg2.1!$Q$7,IF(P204="PZ 92",Datenquelle_Peg2.1!$Q$8,IF(P204="00",Datenquelle_Peg2.1!$Q$2,IF(P204="SO 105",Datenquelle_Peg2.1!$Q$9,""))))))))</f>
        <v/>
      </c>
      <c r="CO204" s="312" t="str">
        <f>IF(O204="Profilzyl. PZ",Datenquelle_Peg2.1!$S$3,IF(O204="Blind",Datenquelle_Peg2.1!$S$2,IF(O204="Scandinavian Oval",Datenquelle_Peg2.1!$S$4,"")))</f>
        <v/>
      </c>
      <c r="CP204" s="312" t="str">
        <f t="shared" si="57"/>
        <v/>
      </c>
      <c r="CQ204" s="312" t="str">
        <f>IF(AND(Q204="außen",R204="einrastend"),Datenquelle_Peg2.1!$W$3,IF(AND(Q204="außen",R204="verschraubt"),Datenquelle_Peg2.1!$W$2,""))</f>
        <v/>
      </c>
      <c r="CR204" s="312" t="str">
        <f t="shared" si="53"/>
        <v/>
      </c>
      <c r="CS204" s="312" t="str">
        <f t="shared" si="54"/>
        <v/>
      </c>
      <c r="CT204" s="312" t="str">
        <f t="shared" si="55"/>
        <v/>
      </c>
      <c r="CU204" s="312"/>
      <c r="CV204" s="312"/>
      <c r="CW204" s="312"/>
      <c r="CX204" s="312"/>
      <c r="CY204" s="312"/>
      <c r="CZ204" s="312"/>
      <c r="DA204" s="312"/>
      <c r="DB204" s="312"/>
      <c r="DC204" s="312"/>
      <c r="DD204" s="312"/>
      <c r="DE204" s="312"/>
      <c r="DF204" s="312"/>
      <c r="DG204" s="312"/>
      <c r="DH204" s="312"/>
      <c r="DI204" s="312"/>
      <c r="DJ204" s="312"/>
      <c r="DK204" s="312"/>
      <c r="DL204" s="312"/>
      <c r="DM204" s="312"/>
      <c r="DN204" s="312"/>
      <c r="DO204" s="312"/>
      <c r="DP204" s="312"/>
      <c r="DQ204" s="312"/>
      <c r="DR204" s="312"/>
      <c r="DS204" s="312"/>
      <c r="DT204" s="312"/>
      <c r="DU204" s="312"/>
      <c r="DV204" s="312"/>
      <c r="DW204" s="312"/>
      <c r="DX204" s="312"/>
      <c r="DY204" s="312"/>
      <c r="DZ204" s="312"/>
      <c r="EA204" s="312"/>
      <c r="EB204" s="312"/>
      <c r="EC204" s="312"/>
      <c r="ED204" s="312"/>
      <c r="EE204" s="312"/>
      <c r="EF204" s="312"/>
      <c r="EG204" s="312"/>
      <c r="EH204" s="312"/>
      <c r="EI204" s="312"/>
      <c r="EJ204" s="312"/>
      <c r="EK204" s="312"/>
      <c r="EL204" s="312"/>
      <c r="EM204" s="312"/>
      <c r="EN204" s="312"/>
      <c r="EO204" s="312"/>
      <c r="EP204" s="312"/>
      <c r="EQ204" s="312"/>
      <c r="ER204" s="312"/>
      <c r="ES204" s="312"/>
      <c r="ET204" s="312"/>
      <c r="EU204" s="312"/>
      <c r="EV204" s="312"/>
      <c r="EW204" s="312"/>
      <c r="EX204" s="312"/>
      <c r="EY204" s="312"/>
    </row>
    <row r="205" spans="1:155" s="48" customFormat="1" ht="15.75" x14ac:dyDescent="0.2">
      <c r="A205" s="159" t="str">
        <f t="shared" si="58"/>
        <v/>
      </c>
      <c r="B205" s="72"/>
      <c r="C205" s="72"/>
      <c r="D205" s="73"/>
      <c r="E205" s="339"/>
      <c r="F205" s="340"/>
      <c r="G205" s="347"/>
      <c r="H205" s="347"/>
      <c r="I205" s="344"/>
      <c r="J205" s="345"/>
      <c r="K205" s="346"/>
      <c r="L205" s="229"/>
      <c r="M205" s="228"/>
      <c r="N205" s="65"/>
      <c r="O205" s="65"/>
      <c r="P205" s="67"/>
      <c r="Q205" s="62"/>
      <c r="R205" s="68"/>
      <c r="S205" s="63"/>
      <c r="T205" s="63"/>
      <c r="U205" s="337"/>
      <c r="V205" s="63"/>
      <c r="W205" s="123"/>
      <c r="X205" s="69"/>
      <c r="Y205" s="81"/>
      <c r="Z205" s="152"/>
      <c r="AA205" s="146"/>
      <c r="AB205" s="153"/>
      <c r="AC205" s="154"/>
      <c r="AD205" s="152"/>
      <c r="AE205" s="152"/>
      <c r="AF205" s="155"/>
      <c r="AG205" s="156"/>
      <c r="AH205" s="155"/>
      <c r="AI205" s="317" t="str">
        <f t="shared" ref="AI205:AI261" si="65">CT205</f>
        <v/>
      </c>
      <c r="AJ205" s="317" t="str">
        <f t="shared" ref="AJ205:AJ261" si="66">CR205</f>
        <v/>
      </c>
      <c r="AK205" s="328" t="e">
        <f>IF(AR205=".OS",VLOOKUP($AT205,'Pull-Downs_Zyl'!M:N,2,FALSE),VLOOKUP($AT205,'Pull-Downs_Zyl'!K:L,2,FALSE))</f>
        <v>#N/A</v>
      </c>
      <c r="AL205" s="318" t="str">
        <f t="shared" si="56"/>
        <v/>
      </c>
      <c r="AM205" s="158" t="e">
        <f>VLOOKUP($AT205,'Pull-Downs_Zyl'!$K$5:$O$525,3,FALSE)</f>
        <v>#N/A</v>
      </c>
      <c r="AN205" s="151" t="str">
        <f t="shared" si="59"/>
        <v/>
      </c>
      <c r="AO205" s="151" t="str">
        <f t="shared" si="60"/>
        <v/>
      </c>
      <c r="AP205" s="151" t="str">
        <f t="shared" si="61"/>
        <v/>
      </c>
      <c r="AQ205" s="151" t="str">
        <f t="shared" si="62"/>
        <v/>
      </c>
      <c r="AR205" s="207" t="str">
        <f t="shared" ref="AR205:AR261" si="67">IF(AND(E205="E-Zylinder",RIGHT($E$8,3)="OSS"),".OS","")</f>
        <v/>
      </c>
      <c r="AS205" s="157" t="s">
        <v>95</v>
      </c>
      <c r="AT205" s="158" t="str">
        <f>IF(V205="Zubehör/Ersatzteile",VLOOKUP(W205,'Pull-Downs_Zyl'!$K$518:$O$525,3,FALSE),CONCATENATE(AN205,AO205,AP205,AQ205,AR205))</f>
        <v/>
      </c>
      <c r="AW205" s="70" t="str">
        <f t="shared" si="63"/>
        <v/>
      </c>
      <c r="BD205" s="70" t="str">
        <f t="shared" si="64"/>
        <v/>
      </c>
      <c r="BK205" s="70" t="e">
        <f>IF(AND(#REF!="ja",M205=9,E205="PegaSys Office eVAYO"),CONCATENATE(L205,#REF!,M205,F205),IF(AND(#REF!="ja",M205=9,E205="PegaSys Office"),CONCATENATE(L205,#REF!,M205,F205),""))</f>
        <v>#REF!</v>
      </c>
      <c r="CB205" s="312"/>
      <c r="CC205" s="312"/>
      <c r="CD205" s="312"/>
      <c r="CE205" s="312" t="str">
        <f>IF(E205="PegaSys 2.1",Datenquelle_Peg2.1!$A$2,"")</f>
        <v/>
      </c>
      <c r="CF205" s="312" t="str">
        <f t="shared" ref="CF205:CF261" si="68">IF(I205="B 2.1 breit","Br",IF(I205="S 2.1 schmal","Sc",IF(I205="B 2.1 Back to Back","BB",IF(I205="S 2.1 Back to Back","SB",""))))</f>
        <v/>
      </c>
      <c r="CG205" s="312" t="str">
        <f t="shared" ref="CG205:CG261" si="69">IF($E$8="MIFARE","Mi",IF($E$8="LEGIC","Lg",IF($E$8="MIFARE OSS","MO",IF($E$8="LEGIC OSS","LO",""))))</f>
        <v/>
      </c>
      <c r="CH205" s="312" t="str">
        <f>IF(OR(S205="Rosetten",S205="Ovalrosetten"),Datenquelle_Peg2.1!$E$2,IF(OR(S205="Langschild",S205="Langschild schmal"),Datenquelle_Peg2.1!$E$3,IF(S205="Kurzschild",Datenquelle_Peg2.1!$E$4,IF(S205="Scandinavian Oval",Datenquelle_Peg2.1!$E$6,""))))</f>
        <v/>
      </c>
      <c r="CI205" s="312" t="str">
        <f>IF(T205=182,Datenquelle_Peg2.1!$G$2,IF(T205=192,Datenquelle_Peg2.1!$G$3,IF(T205=282,Datenquelle_Peg2.1!$G$4,IF(T205=292,Datenquelle_Peg2.1!$G$5,IF(T205=1182,Datenquelle_Peg2.1!$G$6,"")))))</f>
        <v/>
      </c>
      <c r="CJ205" s="312" t="str">
        <f>IF(G205="links",Datenquelle_Peg2.1!$I$2,IF(G205="rechts",Datenquelle_Peg2.1!$I$3,""))</f>
        <v/>
      </c>
      <c r="CK205" s="312" t="str">
        <f>IF(M205=7,Datenquelle_Peg2.1!$K$2,IF(M205=8,Datenquelle_Peg2.1!$K$3,IF(M205=8.5,Datenquelle_Peg2.1!$K$4,IF(M205=9,Datenquelle_Peg2.1!$K$5,IF(M205="F9 (FS)",Datenquelle_Peg2.1!$K$6,IF(M205=10,Datenquelle_Peg2.1!$K$7,""))))))</f>
        <v/>
      </c>
      <c r="CL205" s="312" t="str">
        <f>IF(L205="37-46 mm",Datenquelle_Peg2.1!$M$2,IF(L205="47-56 mm",Datenquelle_Peg2.1!$M$3,IF(L205="57-66 mm",Datenquelle_Peg2.1!$M$4,IF(L205="67-76 mm",Datenquelle_Peg2.1!$M$5,IF(L205="77-86 mm",Datenquelle_Peg2.1!$M$6,IF(L205="87-96 mm",Datenquelle_Peg2.1!$M$7,IF(L205="97-106 mm",Datenquelle_Peg2.1!$M$8,IF(L205="107-116 mm",Datenquelle_Peg2.1!$M$9,IF(L205="117-126 mm",Datenquelle_Peg2.1!$M$10,IF(L205="127-136 mm",Datenquelle_Peg2.1!$M$11,IF(L205="137-146 mm",Datenquelle_Peg2.1!$M$12,IF(L205="147-156 mm",Datenquelle_Peg2.1!$M$13,IF(L205="156-160 mm",Datenquelle_Peg2.1!$M$14,"")))))))))))))</f>
        <v/>
      </c>
      <c r="CM205" s="312" t="str">
        <f>IF(N205="Profilzyl. PZ",Datenquelle_Peg2.1!$O$3,IF(N205="Blind",Datenquelle_Peg2.1!$O$2,IF(N205="Zylinderabdeckung",Datenquelle_Peg2.1!$O$4,IF(N205="Scandinavian Oval",Datenquelle_Peg2.1!$O$5,""))))</f>
        <v/>
      </c>
      <c r="CN205" s="312" t="str">
        <f>IF(P205="PZ 70",Datenquelle_Peg2.1!$Q$3,IF(P205="PZ 72",Datenquelle_Peg2.1!$Q$4,IF(P205="PZ 78",Datenquelle_Peg2.1!$Q$5,IF(P205="PZ 85",Datenquelle_Peg2.1!$Q$6,IF(P205="PZ 88",Datenquelle_Peg2.1!$Q$7,IF(P205="PZ 92",Datenquelle_Peg2.1!$Q$8,IF(P205="00",Datenquelle_Peg2.1!$Q$2,IF(P205="SO 105",Datenquelle_Peg2.1!$Q$9,""))))))))</f>
        <v/>
      </c>
      <c r="CO205" s="312" t="str">
        <f>IF(O205="Profilzyl. PZ",Datenquelle_Peg2.1!$S$3,IF(O205="Blind",Datenquelle_Peg2.1!$S$2,IF(O205="Scandinavian Oval",Datenquelle_Peg2.1!$S$4,"")))</f>
        <v/>
      </c>
      <c r="CP205" s="312" t="str">
        <f t="shared" si="57"/>
        <v/>
      </c>
      <c r="CQ205" s="312" t="str">
        <f>IF(AND(Q205="außen",R205="einrastend"),Datenquelle_Peg2.1!$W$3,IF(AND(Q205="außen",R205="verschraubt"),Datenquelle_Peg2.1!$W$2,""))</f>
        <v/>
      </c>
      <c r="CR205" s="312" t="str">
        <f t="shared" ref="CR205:CR262" si="70">IF(CE205="NC.PG.ET",CONCATENATE(CE205,".",CF205,CG205,".",CH205,".",CI205,".",CJ205,".",CK205,".",CL205,".",CM205,".",CN205,".",CO205,".",CP205,CQ205,),"")</f>
        <v/>
      </c>
      <c r="CS205" s="312" t="str">
        <f t="shared" ref="CS205:CS261" si="71">MID(CR205,10,4)</f>
        <v/>
      </c>
      <c r="CT205" s="312" t="str">
        <f t="shared" ref="CT205:CT261" si="72">IF(OR(CS205="BrMi",CS205="ScMi"),"3050001000",IF(OR(CS205="BrMO",CS205="ScMO"),"3050001002",IF(OR(CS205="BrLg",CS205="ScLg"),"3050002001",IF(OR(CS205="BrLO",CS205="ScLO"),"3050002020",IF(CS205="BBMi","3050001300",IF(CS205="BBMO","3050001310",IF(CS205="BBLg","3050001510",IF(CS205="BBLO","3050001520",IF(CS205="SBMi","3050001200",IF(CS205="SBMO","3050001210",IF(CS205="SBLg","3050001410",IF(CS205="SBLO","3050001420",""))))))))))))</f>
        <v/>
      </c>
      <c r="CU205" s="312"/>
      <c r="CV205" s="312"/>
      <c r="CW205" s="312"/>
      <c r="CX205" s="312"/>
      <c r="CY205" s="312"/>
      <c r="CZ205" s="312"/>
      <c r="DA205" s="312"/>
      <c r="DB205" s="312"/>
      <c r="DC205" s="312"/>
      <c r="DD205" s="312"/>
      <c r="DE205" s="312"/>
      <c r="DF205" s="312"/>
      <c r="DG205" s="312"/>
      <c r="DH205" s="312"/>
      <c r="DI205" s="312"/>
      <c r="DJ205" s="312"/>
      <c r="DK205" s="312"/>
      <c r="DL205" s="312"/>
      <c r="DM205" s="312"/>
      <c r="DN205" s="312"/>
      <c r="DO205" s="312"/>
      <c r="DP205" s="312"/>
      <c r="DQ205" s="312"/>
      <c r="DR205" s="312"/>
      <c r="DS205" s="312"/>
      <c r="DT205" s="312"/>
      <c r="DU205" s="312"/>
      <c r="DV205" s="312"/>
      <c r="DW205" s="312"/>
      <c r="DX205" s="312"/>
      <c r="DY205" s="312"/>
      <c r="DZ205" s="312"/>
      <c r="EA205" s="312"/>
      <c r="EB205" s="312"/>
      <c r="EC205" s="312"/>
      <c r="ED205" s="312"/>
      <c r="EE205" s="312"/>
      <c r="EF205" s="312"/>
      <c r="EG205" s="312"/>
      <c r="EH205" s="312"/>
      <c r="EI205" s="312"/>
      <c r="EJ205" s="312"/>
      <c r="EK205" s="312"/>
      <c r="EL205" s="312"/>
      <c r="EM205" s="312"/>
      <c r="EN205" s="312"/>
      <c r="EO205" s="312"/>
      <c r="EP205" s="312"/>
      <c r="EQ205" s="312"/>
      <c r="ER205" s="312"/>
      <c r="ES205" s="312"/>
      <c r="ET205" s="312"/>
      <c r="EU205" s="312"/>
      <c r="EV205" s="312"/>
      <c r="EW205" s="312"/>
      <c r="EX205" s="312"/>
      <c r="EY205" s="312"/>
    </row>
    <row r="206" spans="1:155" s="48" customFormat="1" ht="15.75" x14ac:dyDescent="0.2">
      <c r="A206" s="159" t="str">
        <f t="shared" si="58"/>
        <v/>
      </c>
      <c r="B206" s="72"/>
      <c r="C206" s="72"/>
      <c r="D206" s="73"/>
      <c r="E206" s="339"/>
      <c r="F206" s="340"/>
      <c r="G206" s="347"/>
      <c r="H206" s="347"/>
      <c r="I206" s="344"/>
      <c r="J206" s="345"/>
      <c r="K206" s="346"/>
      <c r="L206" s="229"/>
      <c r="M206" s="228"/>
      <c r="N206" s="65"/>
      <c r="O206" s="65"/>
      <c r="P206" s="67"/>
      <c r="Q206" s="62"/>
      <c r="R206" s="68"/>
      <c r="S206" s="63"/>
      <c r="T206" s="63"/>
      <c r="U206" s="337"/>
      <c r="V206" s="63"/>
      <c r="W206" s="123"/>
      <c r="X206" s="69"/>
      <c r="Y206" s="81"/>
      <c r="Z206" s="152"/>
      <c r="AA206" s="146"/>
      <c r="AB206" s="153"/>
      <c r="AC206" s="154"/>
      <c r="AD206" s="152"/>
      <c r="AE206" s="152"/>
      <c r="AF206" s="155"/>
      <c r="AG206" s="156"/>
      <c r="AH206" s="155"/>
      <c r="AI206" s="317" t="str">
        <f t="shared" si="65"/>
        <v/>
      </c>
      <c r="AJ206" s="317" t="str">
        <f t="shared" si="66"/>
        <v/>
      </c>
      <c r="AK206" s="328" t="e">
        <f>IF(AR206=".OS",VLOOKUP($AT206,'Pull-Downs_Zyl'!M:N,2,FALSE),VLOOKUP($AT206,'Pull-Downs_Zyl'!K:L,2,FALSE))</f>
        <v>#N/A</v>
      </c>
      <c r="AL206" s="318" t="str">
        <f t="shared" ref="AL206:AL261" si="73">AT206</f>
        <v/>
      </c>
      <c r="AM206" s="158" t="e">
        <f>VLOOKUP($AT206,'Pull-Downs_Zyl'!$K$5:$O$525,3,FALSE)</f>
        <v>#N/A</v>
      </c>
      <c r="AN206" s="151" t="str">
        <f t="shared" si="59"/>
        <v/>
      </c>
      <c r="AO206" s="151" t="str">
        <f t="shared" si="60"/>
        <v/>
      </c>
      <c r="AP206" s="151" t="str">
        <f t="shared" si="61"/>
        <v/>
      </c>
      <c r="AQ206" s="151" t="str">
        <f t="shared" si="62"/>
        <v/>
      </c>
      <c r="AR206" s="207" t="str">
        <f t="shared" si="67"/>
        <v/>
      </c>
      <c r="AS206" s="157" t="s">
        <v>95</v>
      </c>
      <c r="AT206" s="158" t="str">
        <f>IF(V206="Zubehör/Ersatzteile",VLOOKUP(W206,'Pull-Downs_Zyl'!$K$518:$O$525,3,FALSE),CONCATENATE(AN206,AO206,AP206,AQ206,AR206))</f>
        <v/>
      </c>
      <c r="AW206" s="70" t="str">
        <f t="shared" si="63"/>
        <v/>
      </c>
      <c r="BD206" s="70" t="str">
        <f t="shared" si="64"/>
        <v/>
      </c>
      <c r="BK206" s="70" t="e">
        <f>IF(AND(#REF!="ja",M206=9,E206="PegaSys Office eVAYO"),CONCATENATE(L206,#REF!,M206,F206),IF(AND(#REF!="ja",M206=9,E206="PegaSys Office"),CONCATENATE(L206,#REF!,M206,F206),""))</f>
        <v>#REF!</v>
      </c>
      <c r="CB206" s="312"/>
      <c r="CC206" s="312"/>
      <c r="CD206" s="312"/>
      <c r="CE206" s="312" t="str">
        <f>IF(E206="PegaSys 2.1",Datenquelle_Peg2.1!$A$2,"")</f>
        <v/>
      </c>
      <c r="CF206" s="312" t="str">
        <f t="shared" si="68"/>
        <v/>
      </c>
      <c r="CG206" s="312" t="str">
        <f t="shared" si="69"/>
        <v/>
      </c>
      <c r="CH206" s="312" t="str">
        <f>IF(OR(S206="Rosetten",S206="Ovalrosetten"),Datenquelle_Peg2.1!$E$2,IF(OR(S206="Langschild",S206="Langschild schmal"),Datenquelle_Peg2.1!$E$3,IF(S206="Kurzschild",Datenquelle_Peg2.1!$E$4,IF(S206="Scandinavian Oval",Datenquelle_Peg2.1!$E$6,""))))</f>
        <v/>
      </c>
      <c r="CI206" s="312" t="str">
        <f>IF(T206=182,Datenquelle_Peg2.1!$G$2,IF(T206=192,Datenquelle_Peg2.1!$G$3,IF(T206=282,Datenquelle_Peg2.1!$G$4,IF(T206=292,Datenquelle_Peg2.1!$G$5,IF(T206=1182,Datenquelle_Peg2.1!$G$6,"")))))</f>
        <v/>
      </c>
      <c r="CJ206" s="312" t="str">
        <f>IF(G206="links",Datenquelle_Peg2.1!$I$2,IF(G206="rechts",Datenquelle_Peg2.1!$I$3,""))</f>
        <v/>
      </c>
      <c r="CK206" s="312" t="str">
        <f>IF(M206=7,Datenquelle_Peg2.1!$K$2,IF(M206=8,Datenquelle_Peg2.1!$K$3,IF(M206=8.5,Datenquelle_Peg2.1!$K$4,IF(M206=9,Datenquelle_Peg2.1!$K$5,IF(M206="F9 (FS)",Datenquelle_Peg2.1!$K$6,IF(M206=10,Datenquelle_Peg2.1!$K$7,""))))))</f>
        <v/>
      </c>
      <c r="CL206" s="312" t="str">
        <f>IF(L206="37-46 mm",Datenquelle_Peg2.1!$M$2,IF(L206="47-56 mm",Datenquelle_Peg2.1!$M$3,IF(L206="57-66 mm",Datenquelle_Peg2.1!$M$4,IF(L206="67-76 mm",Datenquelle_Peg2.1!$M$5,IF(L206="77-86 mm",Datenquelle_Peg2.1!$M$6,IF(L206="87-96 mm",Datenquelle_Peg2.1!$M$7,IF(L206="97-106 mm",Datenquelle_Peg2.1!$M$8,IF(L206="107-116 mm",Datenquelle_Peg2.1!$M$9,IF(L206="117-126 mm",Datenquelle_Peg2.1!$M$10,IF(L206="127-136 mm",Datenquelle_Peg2.1!$M$11,IF(L206="137-146 mm",Datenquelle_Peg2.1!$M$12,IF(L206="147-156 mm",Datenquelle_Peg2.1!$M$13,IF(L206="156-160 mm",Datenquelle_Peg2.1!$M$14,"")))))))))))))</f>
        <v/>
      </c>
      <c r="CM206" s="312" t="str">
        <f>IF(N206="Profilzyl. PZ",Datenquelle_Peg2.1!$O$3,IF(N206="Blind",Datenquelle_Peg2.1!$O$2,IF(N206="Zylinderabdeckung",Datenquelle_Peg2.1!$O$4,IF(N206="Scandinavian Oval",Datenquelle_Peg2.1!$O$5,""))))</f>
        <v/>
      </c>
      <c r="CN206" s="312" t="str">
        <f>IF(P206="PZ 70",Datenquelle_Peg2.1!$Q$3,IF(P206="PZ 72",Datenquelle_Peg2.1!$Q$4,IF(P206="PZ 78",Datenquelle_Peg2.1!$Q$5,IF(P206="PZ 85",Datenquelle_Peg2.1!$Q$6,IF(P206="PZ 88",Datenquelle_Peg2.1!$Q$7,IF(P206="PZ 92",Datenquelle_Peg2.1!$Q$8,IF(P206="00",Datenquelle_Peg2.1!$Q$2,IF(P206="SO 105",Datenquelle_Peg2.1!$Q$9,""))))))))</f>
        <v/>
      </c>
      <c r="CO206" s="312" t="str">
        <f>IF(O206="Profilzyl. PZ",Datenquelle_Peg2.1!$S$3,IF(O206="Blind",Datenquelle_Peg2.1!$S$2,IF(O206="Scandinavian Oval",Datenquelle_Peg2.1!$S$4,"")))</f>
        <v/>
      </c>
      <c r="CP206" s="312" t="str">
        <f t="shared" ref="CP206:CP261" si="74">IF(E206="PegaSys 2.1","E",IF(U206="Gold","G",""))</f>
        <v/>
      </c>
      <c r="CQ206" s="312" t="str">
        <f>IF(AND(Q206="außen",R206="einrastend"),Datenquelle_Peg2.1!$W$3,IF(AND(Q206="außen",R206="verschraubt"),Datenquelle_Peg2.1!$W$2,""))</f>
        <v/>
      </c>
      <c r="CR206" s="312" t="str">
        <f t="shared" si="70"/>
        <v/>
      </c>
      <c r="CS206" s="312" t="str">
        <f t="shared" si="71"/>
        <v/>
      </c>
      <c r="CT206" s="312" t="str">
        <f t="shared" si="72"/>
        <v/>
      </c>
      <c r="CU206" s="312"/>
      <c r="CV206" s="312"/>
      <c r="CW206" s="312"/>
      <c r="CX206" s="312"/>
      <c r="CY206" s="312"/>
      <c r="CZ206" s="312"/>
      <c r="DA206" s="312"/>
      <c r="DB206" s="312"/>
      <c r="DC206" s="312"/>
      <c r="DD206" s="312"/>
      <c r="DE206" s="312"/>
      <c r="DF206" s="312"/>
      <c r="DG206" s="312"/>
      <c r="DH206" s="312"/>
      <c r="DI206" s="312"/>
      <c r="DJ206" s="312"/>
      <c r="DK206" s="312"/>
      <c r="DL206" s="312"/>
      <c r="DM206" s="312"/>
      <c r="DN206" s="312"/>
      <c r="DO206" s="312"/>
      <c r="DP206" s="312"/>
      <c r="DQ206" s="312"/>
      <c r="DR206" s="312"/>
      <c r="DS206" s="312"/>
      <c r="DT206" s="312"/>
      <c r="DU206" s="312"/>
      <c r="DV206" s="312"/>
      <c r="DW206" s="312"/>
      <c r="DX206" s="312"/>
      <c r="DY206" s="312"/>
      <c r="DZ206" s="312"/>
      <c r="EA206" s="312"/>
      <c r="EB206" s="312"/>
      <c r="EC206" s="312"/>
      <c r="ED206" s="312"/>
      <c r="EE206" s="312"/>
      <c r="EF206" s="312"/>
      <c r="EG206" s="312"/>
      <c r="EH206" s="312"/>
      <c r="EI206" s="312"/>
      <c r="EJ206" s="312"/>
      <c r="EK206" s="312"/>
      <c r="EL206" s="312"/>
      <c r="EM206" s="312"/>
      <c r="EN206" s="312"/>
      <c r="EO206" s="312"/>
      <c r="EP206" s="312"/>
      <c r="EQ206" s="312"/>
      <c r="ER206" s="312"/>
      <c r="ES206" s="312"/>
      <c r="ET206" s="312"/>
      <c r="EU206" s="312"/>
      <c r="EV206" s="312"/>
      <c r="EW206" s="312"/>
      <c r="EX206" s="312"/>
      <c r="EY206" s="312"/>
    </row>
    <row r="207" spans="1:155" s="48" customFormat="1" ht="15.75" x14ac:dyDescent="0.2">
      <c r="A207" s="159" t="str">
        <f t="shared" si="58"/>
        <v/>
      </c>
      <c r="B207" s="72"/>
      <c r="C207" s="72"/>
      <c r="D207" s="73"/>
      <c r="E207" s="339"/>
      <c r="F207" s="340"/>
      <c r="G207" s="347"/>
      <c r="H207" s="347"/>
      <c r="I207" s="344"/>
      <c r="J207" s="345"/>
      <c r="K207" s="346"/>
      <c r="L207" s="229"/>
      <c r="M207" s="228"/>
      <c r="N207" s="65"/>
      <c r="O207" s="65"/>
      <c r="P207" s="67"/>
      <c r="Q207" s="62"/>
      <c r="R207" s="68"/>
      <c r="S207" s="63"/>
      <c r="T207" s="63"/>
      <c r="U207" s="337"/>
      <c r="V207" s="63"/>
      <c r="W207" s="123"/>
      <c r="X207" s="69"/>
      <c r="Y207" s="81"/>
      <c r="Z207" s="152"/>
      <c r="AA207" s="146"/>
      <c r="AB207" s="153"/>
      <c r="AC207" s="154"/>
      <c r="AD207" s="152"/>
      <c r="AE207" s="152"/>
      <c r="AF207" s="155"/>
      <c r="AG207" s="156"/>
      <c r="AH207" s="155"/>
      <c r="AI207" s="317" t="str">
        <f t="shared" si="65"/>
        <v/>
      </c>
      <c r="AJ207" s="317" t="str">
        <f t="shared" si="66"/>
        <v/>
      </c>
      <c r="AK207" s="328" t="e">
        <f>IF(AR207=".OS",VLOOKUP($AT207,'Pull-Downs_Zyl'!M:N,2,FALSE),VLOOKUP($AT207,'Pull-Downs_Zyl'!K:L,2,FALSE))</f>
        <v>#N/A</v>
      </c>
      <c r="AL207" s="318" t="str">
        <f t="shared" si="73"/>
        <v/>
      </c>
      <c r="AM207" s="158" t="e">
        <f>VLOOKUP($AT207,'Pull-Downs_Zyl'!$K$5:$O$525,3,FALSE)</f>
        <v>#N/A</v>
      </c>
      <c r="AN207" s="151" t="str">
        <f t="shared" si="59"/>
        <v/>
      </c>
      <c r="AO207" s="151" t="str">
        <f t="shared" si="60"/>
        <v/>
      </c>
      <c r="AP207" s="151" t="str">
        <f t="shared" si="61"/>
        <v/>
      </c>
      <c r="AQ207" s="151" t="str">
        <f t="shared" si="62"/>
        <v/>
      </c>
      <c r="AR207" s="207" t="str">
        <f t="shared" si="67"/>
        <v/>
      </c>
      <c r="AS207" s="157" t="s">
        <v>95</v>
      </c>
      <c r="AT207" s="158" t="str">
        <f>IF(V207="Zubehör/Ersatzteile",VLOOKUP(W207,'Pull-Downs_Zyl'!$K$518:$O$525,3,FALSE),CONCATENATE(AN207,AO207,AP207,AQ207,AR207))</f>
        <v/>
      </c>
      <c r="AW207" s="70" t="str">
        <f t="shared" si="63"/>
        <v/>
      </c>
      <c r="BD207" s="70" t="str">
        <f t="shared" si="64"/>
        <v/>
      </c>
      <c r="BK207" s="70" t="e">
        <f>IF(AND(#REF!="ja",M207=9,E207="PegaSys Office eVAYO"),CONCATENATE(L207,#REF!,M207,F207),IF(AND(#REF!="ja",M207=9,E207="PegaSys Office"),CONCATENATE(L207,#REF!,M207,F207),""))</f>
        <v>#REF!</v>
      </c>
      <c r="CB207" s="312"/>
      <c r="CC207" s="312"/>
      <c r="CD207" s="312"/>
      <c r="CE207" s="312" t="str">
        <f>IF(E207="PegaSys 2.1",Datenquelle_Peg2.1!$A$2,"")</f>
        <v/>
      </c>
      <c r="CF207" s="312" t="str">
        <f t="shared" si="68"/>
        <v/>
      </c>
      <c r="CG207" s="312" t="str">
        <f t="shared" si="69"/>
        <v/>
      </c>
      <c r="CH207" s="312" t="str">
        <f>IF(OR(S207="Rosetten",S207="Ovalrosetten"),Datenquelle_Peg2.1!$E$2,IF(OR(S207="Langschild",S207="Langschild schmal"),Datenquelle_Peg2.1!$E$3,IF(S207="Kurzschild",Datenquelle_Peg2.1!$E$4,IF(S207="Scandinavian Oval",Datenquelle_Peg2.1!$E$6,""))))</f>
        <v/>
      </c>
      <c r="CI207" s="312" t="str">
        <f>IF(T207=182,Datenquelle_Peg2.1!$G$2,IF(T207=192,Datenquelle_Peg2.1!$G$3,IF(T207=282,Datenquelle_Peg2.1!$G$4,IF(T207=292,Datenquelle_Peg2.1!$G$5,IF(T207=1182,Datenquelle_Peg2.1!$G$6,"")))))</f>
        <v/>
      </c>
      <c r="CJ207" s="312" t="str">
        <f>IF(G207="links",Datenquelle_Peg2.1!$I$2,IF(G207="rechts",Datenquelle_Peg2.1!$I$3,""))</f>
        <v/>
      </c>
      <c r="CK207" s="312" t="str">
        <f>IF(M207=7,Datenquelle_Peg2.1!$K$2,IF(M207=8,Datenquelle_Peg2.1!$K$3,IF(M207=8.5,Datenquelle_Peg2.1!$K$4,IF(M207=9,Datenquelle_Peg2.1!$K$5,IF(M207="F9 (FS)",Datenquelle_Peg2.1!$K$6,IF(M207=10,Datenquelle_Peg2.1!$K$7,""))))))</f>
        <v/>
      </c>
      <c r="CL207" s="312" t="str">
        <f>IF(L207="37-46 mm",Datenquelle_Peg2.1!$M$2,IF(L207="47-56 mm",Datenquelle_Peg2.1!$M$3,IF(L207="57-66 mm",Datenquelle_Peg2.1!$M$4,IF(L207="67-76 mm",Datenquelle_Peg2.1!$M$5,IF(L207="77-86 mm",Datenquelle_Peg2.1!$M$6,IF(L207="87-96 mm",Datenquelle_Peg2.1!$M$7,IF(L207="97-106 mm",Datenquelle_Peg2.1!$M$8,IF(L207="107-116 mm",Datenquelle_Peg2.1!$M$9,IF(L207="117-126 mm",Datenquelle_Peg2.1!$M$10,IF(L207="127-136 mm",Datenquelle_Peg2.1!$M$11,IF(L207="137-146 mm",Datenquelle_Peg2.1!$M$12,IF(L207="147-156 mm",Datenquelle_Peg2.1!$M$13,IF(L207="156-160 mm",Datenquelle_Peg2.1!$M$14,"")))))))))))))</f>
        <v/>
      </c>
      <c r="CM207" s="312" t="str">
        <f>IF(N207="Profilzyl. PZ",Datenquelle_Peg2.1!$O$3,IF(N207="Blind",Datenquelle_Peg2.1!$O$2,IF(N207="Zylinderabdeckung",Datenquelle_Peg2.1!$O$4,IF(N207="Scandinavian Oval",Datenquelle_Peg2.1!$O$5,""))))</f>
        <v/>
      </c>
      <c r="CN207" s="312" t="str">
        <f>IF(P207="PZ 70",Datenquelle_Peg2.1!$Q$3,IF(P207="PZ 72",Datenquelle_Peg2.1!$Q$4,IF(P207="PZ 78",Datenquelle_Peg2.1!$Q$5,IF(P207="PZ 85",Datenquelle_Peg2.1!$Q$6,IF(P207="PZ 88",Datenquelle_Peg2.1!$Q$7,IF(P207="PZ 92",Datenquelle_Peg2.1!$Q$8,IF(P207="00",Datenquelle_Peg2.1!$Q$2,IF(P207="SO 105",Datenquelle_Peg2.1!$Q$9,""))))))))</f>
        <v/>
      </c>
      <c r="CO207" s="312" t="str">
        <f>IF(O207="Profilzyl. PZ",Datenquelle_Peg2.1!$S$3,IF(O207="Blind",Datenquelle_Peg2.1!$S$2,IF(O207="Scandinavian Oval",Datenquelle_Peg2.1!$S$4,"")))</f>
        <v/>
      </c>
      <c r="CP207" s="312" t="str">
        <f t="shared" si="74"/>
        <v/>
      </c>
      <c r="CQ207" s="312" t="str">
        <f>IF(AND(Q207="außen",R207="einrastend"),Datenquelle_Peg2.1!$W$3,IF(AND(Q207="außen",R207="verschraubt"),Datenquelle_Peg2.1!$W$2,""))</f>
        <v/>
      </c>
      <c r="CR207" s="312" t="str">
        <f t="shared" si="70"/>
        <v/>
      </c>
      <c r="CS207" s="312" t="str">
        <f t="shared" si="71"/>
        <v/>
      </c>
      <c r="CT207" s="312" t="str">
        <f t="shared" si="72"/>
        <v/>
      </c>
      <c r="CU207" s="312"/>
      <c r="CV207" s="312"/>
      <c r="CW207" s="312"/>
      <c r="CX207" s="312"/>
      <c r="CY207" s="312"/>
      <c r="CZ207" s="312"/>
      <c r="DA207" s="312"/>
      <c r="DB207" s="312"/>
      <c r="DC207" s="312"/>
      <c r="DD207" s="312"/>
      <c r="DE207" s="312"/>
      <c r="DF207" s="312"/>
      <c r="DG207" s="312"/>
      <c r="DH207" s="312"/>
      <c r="DI207" s="312"/>
      <c r="DJ207" s="312"/>
      <c r="DK207" s="312"/>
      <c r="DL207" s="312"/>
      <c r="DM207" s="312"/>
      <c r="DN207" s="312"/>
      <c r="DO207" s="312"/>
      <c r="DP207" s="312"/>
      <c r="DQ207" s="312"/>
      <c r="DR207" s="312"/>
      <c r="DS207" s="312"/>
      <c r="DT207" s="312"/>
      <c r="DU207" s="312"/>
      <c r="DV207" s="312"/>
      <c r="DW207" s="312"/>
      <c r="DX207" s="312"/>
      <c r="DY207" s="312"/>
      <c r="DZ207" s="312"/>
      <c r="EA207" s="312"/>
      <c r="EB207" s="312"/>
      <c r="EC207" s="312"/>
      <c r="ED207" s="312"/>
      <c r="EE207" s="312"/>
      <c r="EF207" s="312"/>
      <c r="EG207" s="312"/>
      <c r="EH207" s="312"/>
      <c r="EI207" s="312"/>
      <c r="EJ207" s="312"/>
      <c r="EK207" s="312"/>
      <c r="EL207" s="312"/>
      <c r="EM207" s="312"/>
      <c r="EN207" s="312"/>
      <c r="EO207" s="312"/>
      <c r="EP207" s="312"/>
      <c r="EQ207" s="312"/>
      <c r="ER207" s="312"/>
      <c r="ES207" s="312"/>
      <c r="ET207" s="312"/>
      <c r="EU207" s="312"/>
      <c r="EV207" s="312"/>
      <c r="EW207" s="312"/>
      <c r="EX207" s="312"/>
      <c r="EY207" s="312"/>
    </row>
    <row r="208" spans="1:155" s="48" customFormat="1" ht="15.75" x14ac:dyDescent="0.2">
      <c r="A208" s="159" t="str">
        <f t="shared" si="58"/>
        <v/>
      </c>
      <c r="B208" s="72"/>
      <c r="C208" s="72"/>
      <c r="D208" s="73"/>
      <c r="E208" s="339"/>
      <c r="F208" s="340"/>
      <c r="G208" s="347"/>
      <c r="H208" s="347"/>
      <c r="I208" s="344"/>
      <c r="J208" s="345"/>
      <c r="K208" s="346"/>
      <c r="L208" s="229"/>
      <c r="M208" s="228"/>
      <c r="N208" s="65"/>
      <c r="O208" s="65"/>
      <c r="P208" s="67"/>
      <c r="Q208" s="62"/>
      <c r="R208" s="68"/>
      <c r="S208" s="63"/>
      <c r="T208" s="63"/>
      <c r="U208" s="337"/>
      <c r="V208" s="63"/>
      <c r="W208" s="123"/>
      <c r="X208" s="69"/>
      <c r="Y208" s="81"/>
      <c r="Z208" s="152"/>
      <c r="AA208" s="146"/>
      <c r="AB208" s="153"/>
      <c r="AC208" s="154"/>
      <c r="AD208" s="152"/>
      <c r="AE208" s="152"/>
      <c r="AF208" s="155"/>
      <c r="AG208" s="156"/>
      <c r="AH208" s="155"/>
      <c r="AI208" s="317" t="str">
        <f t="shared" si="65"/>
        <v/>
      </c>
      <c r="AJ208" s="317" t="str">
        <f t="shared" si="66"/>
        <v/>
      </c>
      <c r="AK208" s="328" t="e">
        <f>IF(AR208=".OS",VLOOKUP($AT208,'Pull-Downs_Zyl'!M:N,2,FALSE),VLOOKUP($AT208,'Pull-Downs_Zyl'!K:L,2,FALSE))</f>
        <v>#N/A</v>
      </c>
      <c r="AL208" s="318" t="str">
        <f t="shared" si="73"/>
        <v/>
      </c>
      <c r="AM208" s="158" t="e">
        <f>VLOOKUP($AT208,'Pull-Downs_Zyl'!$K$5:$O$525,3,FALSE)</f>
        <v>#N/A</v>
      </c>
      <c r="AN208" s="151" t="str">
        <f t="shared" si="59"/>
        <v/>
      </c>
      <c r="AO208" s="151" t="str">
        <f t="shared" si="60"/>
        <v/>
      </c>
      <c r="AP208" s="151" t="str">
        <f t="shared" si="61"/>
        <v/>
      </c>
      <c r="AQ208" s="151" t="str">
        <f t="shared" si="62"/>
        <v/>
      </c>
      <c r="AR208" s="207" t="str">
        <f t="shared" si="67"/>
        <v/>
      </c>
      <c r="AS208" s="157" t="s">
        <v>95</v>
      </c>
      <c r="AT208" s="158" t="str">
        <f>IF(V208="Zubehör/Ersatzteile",VLOOKUP(W208,'Pull-Downs_Zyl'!$K$518:$O$525,3,FALSE),CONCATENATE(AN208,AO208,AP208,AQ208,AR208))</f>
        <v/>
      </c>
      <c r="AW208" s="70" t="str">
        <f t="shared" si="63"/>
        <v/>
      </c>
      <c r="BD208" s="70" t="str">
        <f t="shared" si="64"/>
        <v/>
      </c>
      <c r="BK208" s="70" t="e">
        <f>IF(AND(#REF!="ja",M208=9,E208="PegaSys Office eVAYO"),CONCATENATE(L208,#REF!,M208,F208),IF(AND(#REF!="ja",M208=9,E208="PegaSys Office"),CONCATENATE(L208,#REF!,M208,F208),""))</f>
        <v>#REF!</v>
      </c>
      <c r="CB208" s="312"/>
      <c r="CC208" s="312"/>
      <c r="CD208" s="312"/>
      <c r="CE208" s="312" t="str">
        <f>IF(E208="PegaSys 2.1",Datenquelle_Peg2.1!$A$2,"")</f>
        <v/>
      </c>
      <c r="CF208" s="312" t="str">
        <f t="shared" si="68"/>
        <v/>
      </c>
      <c r="CG208" s="312" t="str">
        <f t="shared" si="69"/>
        <v/>
      </c>
      <c r="CH208" s="312" t="str">
        <f>IF(OR(S208="Rosetten",S208="Ovalrosetten"),Datenquelle_Peg2.1!$E$2,IF(OR(S208="Langschild",S208="Langschild schmal"),Datenquelle_Peg2.1!$E$3,IF(S208="Kurzschild",Datenquelle_Peg2.1!$E$4,IF(S208="Scandinavian Oval",Datenquelle_Peg2.1!$E$6,""))))</f>
        <v/>
      </c>
      <c r="CI208" s="312" t="str">
        <f>IF(T208=182,Datenquelle_Peg2.1!$G$2,IF(T208=192,Datenquelle_Peg2.1!$G$3,IF(T208=282,Datenquelle_Peg2.1!$G$4,IF(T208=292,Datenquelle_Peg2.1!$G$5,IF(T208=1182,Datenquelle_Peg2.1!$G$6,"")))))</f>
        <v/>
      </c>
      <c r="CJ208" s="312" t="str">
        <f>IF(G208="links",Datenquelle_Peg2.1!$I$2,IF(G208="rechts",Datenquelle_Peg2.1!$I$3,""))</f>
        <v/>
      </c>
      <c r="CK208" s="312" t="str">
        <f>IF(M208=7,Datenquelle_Peg2.1!$K$2,IF(M208=8,Datenquelle_Peg2.1!$K$3,IF(M208=8.5,Datenquelle_Peg2.1!$K$4,IF(M208=9,Datenquelle_Peg2.1!$K$5,IF(M208="F9 (FS)",Datenquelle_Peg2.1!$K$6,IF(M208=10,Datenquelle_Peg2.1!$K$7,""))))))</f>
        <v/>
      </c>
      <c r="CL208" s="312" t="str">
        <f>IF(L208="37-46 mm",Datenquelle_Peg2.1!$M$2,IF(L208="47-56 mm",Datenquelle_Peg2.1!$M$3,IF(L208="57-66 mm",Datenquelle_Peg2.1!$M$4,IF(L208="67-76 mm",Datenquelle_Peg2.1!$M$5,IF(L208="77-86 mm",Datenquelle_Peg2.1!$M$6,IF(L208="87-96 mm",Datenquelle_Peg2.1!$M$7,IF(L208="97-106 mm",Datenquelle_Peg2.1!$M$8,IF(L208="107-116 mm",Datenquelle_Peg2.1!$M$9,IF(L208="117-126 mm",Datenquelle_Peg2.1!$M$10,IF(L208="127-136 mm",Datenquelle_Peg2.1!$M$11,IF(L208="137-146 mm",Datenquelle_Peg2.1!$M$12,IF(L208="147-156 mm",Datenquelle_Peg2.1!$M$13,IF(L208="156-160 mm",Datenquelle_Peg2.1!$M$14,"")))))))))))))</f>
        <v/>
      </c>
      <c r="CM208" s="312" t="str">
        <f>IF(N208="Profilzyl. PZ",Datenquelle_Peg2.1!$O$3,IF(N208="Blind",Datenquelle_Peg2.1!$O$2,IF(N208="Zylinderabdeckung",Datenquelle_Peg2.1!$O$4,IF(N208="Scandinavian Oval",Datenquelle_Peg2.1!$O$5,""))))</f>
        <v/>
      </c>
      <c r="CN208" s="312" t="str">
        <f>IF(P208="PZ 70",Datenquelle_Peg2.1!$Q$3,IF(P208="PZ 72",Datenquelle_Peg2.1!$Q$4,IF(P208="PZ 78",Datenquelle_Peg2.1!$Q$5,IF(P208="PZ 85",Datenquelle_Peg2.1!$Q$6,IF(P208="PZ 88",Datenquelle_Peg2.1!$Q$7,IF(P208="PZ 92",Datenquelle_Peg2.1!$Q$8,IF(P208="00",Datenquelle_Peg2.1!$Q$2,IF(P208="SO 105",Datenquelle_Peg2.1!$Q$9,""))))))))</f>
        <v/>
      </c>
      <c r="CO208" s="312" t="str">
        <f>IF(O208="Profilzyl. PZ",Datenquelle_Peg2.1!$S$3,IF(O208="Blind",Datenquelle_Peg2.1!$S$2,IF(O208="Scandinavian Oval",Datenquelle_Peg2.1!$S$4,"")))</f>
        <v/>
      </c>
      <c r="CP208" s="312" t="str">
        <f t="shared" si="74"/>
        <v/>
      </c>
      <c r="CQ208" s="312" t="str">
        <f>IF(AND(Q208="außen",R208="einrastend"),Datenquelle_Peg2.1!$W$3,IF(AND(Q208="außen",R208="verschraubt"),Datenquelle_Peg2.1!$W$2,""))</f>
        <v/>
      </c>
      <c r="CR208" s="312" t="str">
        <f t="shared" si="70"/>
        <v/>
      </c>
      <c r="CS208" s="312" t="str">
        <f t="shared" si="71"/>
        <v/>
      </c>
      <c r="CT208" s="312" t="str">
        <f t="shared" si="72"/>
        <v/>
      </c>
      <c r="CU208" s="312"/>
      <c r="CV208" s="312"/>
      <c r="CW208" s="312"/>
      <c r="CX208" s="312"/>
      <c r="CY208" s="312"/>
      <c r="CZ208" s="312"/>
      <c r="DA208" s="312"/>
      <c r="DB208" s="312"/>
      <c r="DC208" s="312"/>
      <c r="DD208" s="312"/>
      <c r="DE208" s="312"/>
      <c r="DF208" s="312"/>
      <c r="DG208" s="312"/>
      <c r="DH208" s="312"/>
      <c r="DI208" s="312"/>
      <c r="DJ208" s="312"/>
      <c r="DK208" s="312"/>
      <c r="DL208" s="312"/>
      <c r="DM208" s="312"/>
      <c r="DN208" s="312"/>
      <c r="DO208" s="312"/>
      <c r="DP208" s="312"/>
      <c r="DQ208" s="312"/>
      <c r="DR208" s="312"/>
      <c r="DS208" s="312"/>
      <c r="DT208" s="312"/>
      <c r="DU208" s="312"/>
      <c r="DV208" s="312"/>
      <c r="DW208" s="312"/>
      <c r="DX208" s="312"/>
      <c r="DY208" s="312"/>
      <c r="DZ208" s="312"/>
      <c r="EA208" s="312"/>
      <c r="EB208" s="312"/>
      <c r="EC208" s="312"/>
      <c r="ED208" s="312"/>
      <c r="EE208" s="312"/>
      <c r="EF208" s="312"/>
      <c r="EG208" s="312"/>
      <c r="EH208" s="312"/>
      <c r="EI208" s="312"/>
      <c r="EJ208" s="312"/>
      <c r="EK208" s="312"/>
      <c r="EL208" s="312"/>
      <c r="EM208" s="312"/>
      <c r="EN208" s="312"/>
      <c r="EO208" s="312"/>
      <c r="EP208" s="312"/>
      <c r="EQ208" s="312"/>
      <c r="ER208" s="312"/>
      <c r="ES208" s="312"/>
      <c r="ET208" s="312"/>
      <c r="EU208" s="312"/>
      <c r="EV208" s="312"/>
      <c r="EW208" s="312"/>
      <c r="EX208" s="312"/>
      <c r="EY208" s="312"/>
    </row>
    <row r="209" spans="1:155" s="48" customFormat="1" ht="15.75" x14ac:dyDescent="0.2">
      <c r="A209" s="159" t="str">
        <f t="shared" si="58"/>
        <v/>
      </c>
      <c r="B209" s="72"/>
      <c r="C209" s="72"/>
      <c r="D209" s="73"/>
      <c r="E209" s="339"/>
      <c r="F209" s="340"/>
      <c r="G209" s="347"/>
      <c r="H209" s="347"/>
      <c r="I209" s="344"/>
      <c r="J209" s="345"/>
      <c r="K209" s="346"/>
      <c r="L209" s="229"/>
      <c r="M209" s="228"/>
      <c r="N209" s="65"/>
      <c r="O209" s="65"/>
      <c r="P209" s="67"/>
      <c r="Q209" s="62"/>
      <c r="R209" s="68"/>
      <c r="S209" s="63"/>
      <c r="T209" s="63"/>
      <c r="U209" s="337"/>
      <c r="V209" s="63"/>
      <c r="W209" s="123"/>
      <c r="X209" s="69"/>
      <c r="Y209" s="81"/>
      <c r="Z209" s="152"/>
      <c r="AA209" s="146"/>
      <c r="AB209" s="153"/>
      <c r="AC209" s="154"/>
      <c r="AD209" s="152"/>
      <c r="AE209" s="152"/>
      <c r="AF209" s="155"/>
      <c r="AG209" s="156"/>
      <c r="AH209" s="155"/>
      <c r="AI209" s="317" t="str">
        <f t="shared" si="65"/>
        <v/>
      </c>
      <c r="AJ209" s="317" t="str">
        <f t="shared" si="66"/>
        <v/>
      </c>
      <c r="AK209" s="328" t="e">
        <f>IF(AR209=".OS",VLOOKUP($AT209,'Pull-Downs_Zyl'!M:N,2,FALSE),VLOOKUP($AT209,'Pull-Downs_Zyl'!K:L,2,FALSE))</f>
        <v>#N/A</v>
      </c>
      <c r="AL209" s="318" t="str">
        <f t="shared" si="73"/>
        <v/>
      </c>
      <c r="AM209" s="158" t="e">
        <f>VLOOKUP($AT209,'Pull-Downs_Zyl'!$K$5:$O$525,3,FALSE)</f>
        <v>#N/A</v>
      </c>
      <c r="AN209" s="151" t="str">
        <f t="shared" si="59"/>
        <v/>
      </c>
      <c r="AO209" s="151" t="str">
        <f t="shared" si="60"/>
        <v/>
      </c>
      <c r="AP209" s="151" t="str">
        <f t="shared" si="61"/>
        <v/>
      </c>
      <c r="AQ209" s="151" t="str">
        <f t="shared" si="62"/>
        <v/>
      </c>
      <c r="AR209" s="207" t="str">
        <f t="shared" si="67"/>
        <v/>
      </c>
      <c r="AS209" s="157" t="s">
        <v>95</v>
      </c>
      <c r="AT209" s="158" t="str">
        <f>IF(V209="Zubehör/Ersatzteile",VLOOKUP(W209,'Pull-Downs_Zyl'!$K$518:$O$525,3,FALSE),CONCATENATE(AN209,AO209,AP209,AQ209,AR209))</f>
        <v/>
      </c>
      <c r="AW209" s="70" t="str">
        <f t="shared" si="63"/>
        <v/>
      </c>
      <c r="BD209" s="70" t="str">
        <f t="shared" si="64"/>
        <v/>
      </c>
      <c r="BK209" s="70" t="e">
        <f>IF(AND(#REF!="ja",M209=9,E209="PegaSys Office eVAYO"),CONCATENATE(L209,#REF!,M209,F209),IF(AND(#REF!="ja",M209=9,E209="PegaSys Office"),CONCATENATE(L209,#REF!,M209,F209),""))</f>
        <v>#REF!</v>
      </c>
      <c r="CB209" s="312"/>
      <c r="CC209" s="312"/>
      <c r="CD209" s="312"/>
      <c r="CE209" s="312" t="str">
        <f>IF(E209="PegaSys 2.1",Datenquelle_Peg2.1!$A$2,"")</f>
        <v/>
      </c>
      <c r="CF209" s="312" t="str">
        <f t="shared" si="68"/>
        <v/>
      </c>
      <c r="CG209" s="312" t="str">
        <f t="shared" si="69"/>
        <v/>
      </c>
      <c r="CH209" s="312" t="str">
        <f>IF(OR(S209="Rosetten",S209="Ovalrosetten"),Datenquelle_Peg2.1!$E$2,IF(OR(S209="Langschild",S209="Langschild schmal"),Datenquelle_Peg2.1!$E$3,IF(S209="Kurzschild",Datenquelle_Peg2.1!$E$4,IF(S209="Scandinavian Oval",Datenquelle_Peg2.1!$E$6,""))))</f>
        <v/>
      </c>
      <c r="CI209" s="312" t="str">
        <f>IF(T209=182,Datenquelle_Peg2.1!$G$2,IF(T209=192,Datenquelle_Peg2.1!$G$3,IF(T209=282,Datenquelle_Peg2.1!$G$4,IF(T209=292,Datenquelle_Peg2.1!$G$5,IF(T209=1182,Datenquelle_Peg2.1!$G$6,"")))))</f>
        <v/>
      </c>
      <c r="CJ209" s="312" t="str">
        <f>IF(G209="links",Datenquelle_Peg2.1!$I$2,IF(G209="rechts",Datenquelle_Peg2.1!$I$3,""))</f>
        <v/>
      </c>
      <c r="CK209" s="312" t="str">
        <f>IF(M209=7,Datenquelle_Peg2.1!$K$2,IF(M209=8,Datenquelle_Peg2.1!$K$3,IF(M209=8.5,Datenquelle_Peg2.1!$K$4,IF(M209=9,Datenquelle_Peg2.1!$K$5,IF(M209="F9 (FS)",Datenquelle_Peg2.1!$K$6,IF(M209=10,Datenquelle_Peg2.1!$K$7,""))))))</f>
        <v/>
      </c>
      <c r="CL209" s="312" t="str">
        <f>IF(L209="37-46 mm",Datenquelle_Peg2.1!$M$2,IF(L209="47-56 mm",Datenquelle_Peg2.1!$M$3,IF(L209="57-66 mm",Datenquelle_Peg2.1!$M$4,IF(L209="67-76 mm",Datenquelle_Peg2.1!$M$5,IF(L209="77-86 mm",Datenquelle_Peg2.1!$M$6,IF(L209="87-96 mm",Datenquelle_Peg2.1!$M$7,IF(L209="97-106 mm",Datenquelle_Peg2.1!$M$8,IF(L209="107-116 mm",Datenquelle_Peg2.1!$M$9,IF(L209="117-126 mm",Datenquelle_Peg2.1!$M$10,IF(L209="127-136 mm",Datenquelle_Peg2.1!$M$11,IF(L209="137-146 mm",Datenquelle_Peg2.1!$M$12,IF(L209="147-156 mm",Datenquelle_Peg2.1!$M$13,IF(L209="156-160 mm",Datenquelle_Peg2.1!$M$14,"")))))))))))))</f>
        <v/>
      </c>
      <c r="CM209" s="312" t="str">
        <f>IF(N209="Profilzyl. PZ",Datenquelle_Peg2.1!$O$3,IF(N209="Blind",Datenquelle_Peg2.1!$O$2,IF(N209="Zylinderabdeckung",Datenquelle_Peg2.1!$O$4,IF(N209="Scandinavian Oval",Datenquelle_Peg2.1!$O$5,""))))</f>
        <v/>
      </c>
      <c r="CN209" s="312" t="str">
        <f>IF(P209="PZ 70",Datenquelle_Peg2.1!$Q$3,IF(P209="PZ 72",Datenquelle_Peg2.1!$Q$4,IF(P209="PZ 78",Datenquelle_Peg2.1!$Q$5,IF(P209="PZ 85",Datenquelle_Peg2.1!$Q$6,IF(P209="PZ 88",Datenquelle_Peg2.1!$Q$7,IF(P209="PZ 92",Datenquelle_Peg2.1!$Q$8,IF(P209="00",Datenquelle_Peg2.1!$Q$2,IF(P209="SO 105",Datenquelle_Peg2.1!$Q$9,""))))))))</f>
        <v/>
      </c>
      <c r="CO209" s="312" t="str">
        <f>IF(O209="Profilzyl. PZ",Datenquelle_Peg2.1!$S$3,IF(O209="Blind",Datenquelle_Peg2.1!$S$2,IF(O209="Scandinavian Oval",Datenquelle_Peg2.1!$S$4,"")))</f>
        <v/>
      </c>
      <c r="CP209" s="312" t="str">
        <f t="shared" si="74"/>
        <v/>
      </c>
      <c r="CQ209" s="312" t="str">
        <f>IF(AND(Q209="außen",R209="einrastend"),Datenquelle_Peg2.1!$W$3,IF(AND(Q209="außen",R209="verschraubt"),Datenquelle_Peg2.1!$W$2,""))</f>
        <v/>
      </c>
      <c r="CR209" s="312" t="str">
        <f t="shared" si="70"/>
        <v/>
      </c>
      <c r="CS209" s="312" t="str">
        <f t="shared" si="71"/>
        <v/>
      </c>
      <c r="CT209" s="312" t="str">
        <f t="shared" si="72"/>
        <v/>
      </c>
      <c r="CU209" s="312"/>
      <c r="CV209" s="312"/>
      <c r="CW209" s="312"/>
      <c r="CX209" s="312"/>
      <c r="CY209" s="312"/>
      <c r="CZ209" s="312"/>
      <c r="DA209" s="312"/>
      <c r="DB209" s="312"/>
      <c r="DC209" s="312"/>
      <c r="DD209" s="312"/>
      <c r="DE209" s="312"/>
      <c r="DF209" s="312"/>
      <c r="DG209" s="312"/>
      <c r="DH209" s="312"/>
      <c r="DI209" s="312"/>
      <c r="DJ209" s="312"/>
      <c r="DK209" s="312"/>
      <c r="DL209" s="312"/>
      <c r="DM209" s="312"/>
      <c r="DN209" s="312"/>
      <c r="DO209" s="312"/>
      <c r="DP209" s="312"/>
      <c r="DQ209" s="312"/>
      <c r="DR209" s="312"/>
      <c r="DS209" s="312"/>
      <c r="DT209" s="312"/>
      <c r="DU209" s="312"/>
      <c r="DV209" s="312"/>
      <c r="DW209" s="312"/>
      <c r="DX209" s="312"/>
      <c r="DY209" s="312"/>
      <c r="DZ209" s="312"/>
      <c r="EA209" s="312"/>
      <c r="EB209" s="312"/>
      <c r="EC209" s="312"/>
      <c r="ED209" s="312"/>
      <c r="EE209" s="312"/>
      <c r="EF209" s="312"/>
      <c r="EG209" s="312"/>
      <c r="EH209" s="312"/>
      <c r="EI209" s="312"/>
      <c r="EJ209" s="312"/>
      <c r="EK209" s="312"/>
      <c r="EL209" s="312"/>
      <c r="EM209" s="312"/>
      <c r="EN209" s="312"/>
      <c r="EO209" s="312"/>
      <c r="EP209" s="312"/>
      <c r="EQ209" s="312"/>
      <c r="ER209" s="312"/>
      <c r="ES209" s="312"/>
      <c r="ET209" s="312"/>
      <c r="EU209" s="312"/>
      <c r="EV209" s="312"/>
      <c r="EW209" s="312"/>
      <c r="EX209" s="312"/>
      <c r="EY209" s="312"/>
    </row>
    <row r="210" spans="1:155" s="48" customFormat="1" ht="15.75" x14ac:dyDescent="0.2">
      <c r="A210" s="159" t="str">
        <f t="shared" si="58"/>
        <v/>
      </c>
      <c r="B210" s="72"/>
      <c r="C210" s="72"/>
      <c r="D210" s="73"/>
      <c r="E210" s="339"/>
      <c r="F210" s="340"/>
      <c r="G210" s="347"/>
      <c r="H210" s="347"/>
      <c r="I210" s="344"/>
      <c r="J210" s="345"/>
      <c r="K210" s="346"/>
      <c r="L210" s="229"/>
      <c r="M210" s="228"/>
      <c r="N210" s="65"/>
      <c r="O210" s="65"/>
      <c r="P210" s="67"/>
      <c r="Q210" s="62"/>
      <c r="R210" s="68"/>
      <c r="S210" s="63"/>
      <c r="T210" s="63"/>
      <c r="U210" s="337"/>
      <c r="V210" s="63"/>
      <c r="W210" s="123"/>
      <c r="X210" s="69"/>
      <c r="Y210" s="81"/>
      <c r="Z210" s="152"/>
      <c r="AA210" s="146"/>
      <c r="AB210" s="153"/>
      <c r="AC210" s="154"/>
      <c r="AD210" s="152"/>
      <c r="AE210" s="152"/>
      <c r="AF210" s="155"/>
      <c r="AG210" s="156"/>
      <c r="AH210" s="155"/>
      <c r="AI210" s="317" t="str">
        <f t="shared" si="65"/>
        <v/>
      </c>
      <c r="AJ210" s="317" t="str">
        <f t="shared" si="66"/>
        <v/>
      </c>
      <c r="AK210" s="328" t="e">
        <f>IF(AR210=".OS",VLOOKUP($AT210,'Pull-Downs_Zyl'!M:N,2,FALSE),VLOOKUP($AT210,'Pull-Downs_Zyl'!K:L,2,FALSE))</f>
        <v>#N/A</v>
      </c>
      <c r="AL210" s="318" t="str">
        <f t="shared" si="73"/>
        <v/>
      </c>
      <c r="AM210" s="158" t="e">
        <f>VLOOKUP($AT210,'Pull-Downs_Zyl'!$K$5:$O$525,3,FALSE)</f>
        <v>#N/A</v>
      </c>
      <c r="AN210" s="151" t="str">
        <f t="shared" si="59"/>
        <v/>
      </c>
      <c r="AO210" s="151" t="str">
        <f t="shared" si="60"/>
        <v/>
      </c>
      <c r="AP210" s="151" t="str">
        <f t="shared" si="61"/>
        <v/>
      </c>
      <c r="AQ210" s="151" t="str">
        <f t="shared" si="62"/>
        <v/>
      </c>
      <c r="AR210" s="207" t="str">
        <f t="shared" si="67"/>
        <v/>
      </c>
      <c r="AS210" s="157" t="s">
        <v>95</v>
      </c>
      <c r="AT210" s="158" t="str">
        <f>IF(V210="Zubehör/Ersatzteile",VLOOKUP(W210,'Pull-Downs_Zyl'!$K$518:$O$525,3,FALSE),CONCATENATE(AN210,AO210,AP210,AQ210,AR210))</f>
        <v/>
      </c>
      <c r="AW210" s="70" t="str">
        <f t="shared" si="63"/>
        <v/>
      </c>
      <c r="BD210" s="70" t="str">
        <f t="shared" si="64"/>
        <v/>
      </c>
      <c r="BK210" s="70" t="e">
        <f>IF(AND(#REF!="ja",M210=9,E210="PegaSys Office eVAYO"),CONCATENATE(L210,#REF!,M210,F210),IF(AND(#REF!="ja",M210=9,E210="PegaSys Office"),CONCATENATE(L210,#REF!,M210,F210),""))</f>
        <v>#REF!</v>
      </c>
      <c r="CB210" s="312"/>
      <c r="CC210" s="312"/>
      <c r="CD210" s="312"/>
      <c r="CE210" s="312" t="str">
        <f>IF(E210="PegaSys 2.1",Datenquelle_Peg2.1!$A$2,"")</f>
        <v/>
      </c>
      <c r="CF210" s="312" t="str">
        <f t="shared" si="68"/>
        <v/>
      </c>
      <c r="CG210" s="312" t="str">
        <f t="shared" si="69"/>
        <v/>
      </c>
      <c r="CH210" s="312" t="str">
        <f>IF(OR(S210="Rosetten",S210="Ovalrosetten"),Datenquelle_Peg2.1!$E$2,IF(OR(S210="Langschild",S210="Langschild schmal"),Datenquelle_Peg2.1!$E$3,IF(S210="Kurzschild",Datenquelle_Peg2.1!$E$4,IF(S210="Scandinavian Oval",Datenquelle_Peg2.1!$E$6,""))))</f>
        <v/>
      </c>
      <c r="CI210" s="312" t="str">
        <f>IF(T210=182,Datenquelle_Peg2.1!$G$2,IF(T210=192,Datenquelle_Peg2.1!$G$3,IF(T210=282,Datenquelle_Peg2.1!$G$4,IF(T210=292,Datenquelle_Peg2.1!$G$5,IF(T210=1182,Datenquelle_Peg2.1!$G$6,"")))))</f>
        <v/>
      </c>
      <c r="CJ210" s="312" t="str">
        <f>IF(G210="links",Datenquelle_Peg2.1!$I$2,IF(G210="rechts",Datenquelle_Peg2.1!$I$3,""))</f>
        <v/>
      </c>
      <c r="CK210" s="312" t="str">
        <f>IF(M210=7,Datenquelle_Peg2.1!$K$2,IF(M210=8,Datenquelle_Peg2.1!$K$3,IF(M210=8.5,Datenquelle_Peg2.1!$K$4,IF(M210=9,Datenquelle_Peg2.1!$K$5,IF(M210="F9 (FS)",Datenquelle_Peg2.1!$K$6,IF(M210=10,Datenquelle_Peg2.1!$K$7,""))))))</f>
        <v/>
      </c>
      <c r="CL210" s="312" t="str">
        <f>IF(L210="37-46 mm",Datenquelle_Peg2.1!$M$2,IF(L210="47-56 mm",Datenquelle_Peg2.1!$M$3,IF(L210="57-66 mm",Datenquelle_Peg2.1!$M$4,IF(L210="67-76 mm",Datenquelle_Peg2.1!$M$5,IF(L210="77-86 mm",Datenquelle_Peg2.1!$M$6,IF(L210="87-96 mm",Datenquelle_Peg2.1!$M$7,IF(L210="97-106 mm",Datenquelle_Peg2.1!$M$8,IF(L210="107-116 mm",Datenquelle_Peg2.1!$M$9,IF(L210="117-126 mm",Datenquelle_Peg2.1!$M$10,IF(L210="127-136 mm",Datenquelle_Peg2.1!$M$11,IF(L210="137-146 mm",Datenquelle_Peg2.1!$M$12,IF(L210="147-156 mm",Datenquelle_Peg2.1!$M$13,IF(L210="156-160 mm",Datenquelle_Peg2.1!$M$14,"")))))))))))))</f>
        <v/>
      </c>
      <c r="CM210" s="312" t="str">
        <f>IF(N210="Profilzyl. PZ",Datenquelle_Peg2.1!$O$3,IF(N210="Blind",Datenquelle_Peg2.1!$O$2,IF(N210="Zylinderabdeckung",Datenquelle_Peg2.1!$O$4,IF(N210="Scandinavian Oval",Datenquelle_Peg2.1!$O$5,""))))</f>
        <v/>
      </c>
      <c r="CN210" s="312" t="str">
        <f>IF(P210="PZ 70",Datenquelle_Peg2.1!$Q$3,IF(P210="PZ 72",Datenquelle_Peg2.1!$Q$4,IF(P210="PZ 78",Datenquelle_Peg2.1!$Q$5,IF(P210="PZ 85",Datenquelle_Peg2.1!$Q$6,IF(P210="PZ 88",Datenquelle_Peg2.1!$Q$7,IF(P210="PZ 92",Datenquelle_Peg2.1!$Q$8,IF(P210="00",Datenquelle_Peg2.1!$Q$2,IF(P210="SO 105",Datenquelle_Peg2.1!$Q$9,""))))))))</f>
        <v/>
      </c>
      <c r="CO210" s="312" t="str">
        <f>IF(O210="Profilzyl. PZ",Datenquelle_Peg2.1!$S$3,IF(O210="Blind",Datenquelle_Peg2.1!$S$2,IF(O210="Scandinavian Oval",Datenquelle_Peg2.1!$S$4,"")))</f>
        <v/>
      </c>
      <c r="CP210" s="312" t="str">
        <f t="shared" si="74"/>
        <v/>
      </c>
      <c r="CQ210" s="312" t="str">
        <f>IF(AND(Q210="außen",R210="einrastend"),Datenquelle_Peg2.1!$W$3,IF(AND(Q210="außen",R210="verschraubt"),Datenquelle_Peg2.1!$W$2,""))</f>
        <v/>
      </c>
      <c r="CR210" s="312" t="str">
        <f t="shared" si="70"/>
        <v/>
      </c>
      <c r="CS210" s="312" t="str">
        <f t="shared" si="71"/>
        <v/>
      </c>
      <c r="CT210" s="312" t="str">
        <f t="shared" si="72"/>
        <v/>
      </c>
      <c r="CU210" s="312"/>
      <c r="CV210" s="312"/>
      <c r="CW210" s="312"/>
      <c r="CX210" s="312"/>
      <c r="CY210" s="312"/>
      <c r="CZ210" s="312"/>
      <c r="DA210" s="312"/>
      <c r="DB210" s="312"/>
      <c r="DC210" s="312"/>
      <c r="DD210" s="312"/>
      <c r="DE210" s="312"/>
      <c r="DF210" s="312"/>
      <c r="DG210" s="312"/>
      <c r="DH210" s="312"/>
      <c r="DI210" s="312"/>
      <c r="DJ210" s="312"/>
      <c r="DK210" s="312"/>
      <c r="DL210" s="312"/>
      <c r="DM210" s="312"/>
      <c r="DN210" s="312"/>
      <c r="DO210" s="312"/>
      <c r="DP210" s="312"/>
      <c r="DQ210" s="312"/>
      <c r="DR210" s="312"/>
      <c r="DS210" s="312"/>
      <c r="DT210" s="312"/>
      <c r="DU210" s="312"/>
      <c r="DV210" s="312"/>
      <c r="DW210" s="312"/>
      <c r="DX210" s="312"/>
      <c r="DY210" s="312"/>
      <c r="DZ210" s="312"/>
      <c r="EA210" s="312"/>
      <c r="EB210" s="312"/>
      <c r="EC210" s="312"/>
      <c r="ED210" s="312"/>
      <c r="EE210" s="312"/>
      <c r="EF210" s="312"/>
      <c r="EG210" s="312"/>
      <c r="EH210" s="312"/>
      <c r="EI210" s="312"/>
      <c r="EJ210" s="312"/>
      <c r="EK210" s="312"/>
      <c r="EL210" s="312"/>
      <c r="EM210" s="312"/>
      <c r="EN210" s="312"/>
      <c r="EO210" s="312"/>
      <c r="EP210" s="312"/>
      <c r="EQ210" s="312"/>
      <c r="ER210" s="312"/>
      <c r="ES210" s="312"/>
      <c r="ET210" s="312"/>
      <c r="EU210" s="312"/>
      <c r="EV210" s="312"/>
      <c r="EW210" s="312"/>
      <c r="EX210" s="312"/>
      <c r="EY210" s="312"/>
    </row>
    <row r="211" spans="1:155" s="48" customFormat="1" ht="15.75" x14ac:dyDescent="0.2">
      <c r="A211" s="159" t="str">
        <f t="shared" si="58"/>
        <v/>
      </c>
      <c r="B211" s="72"/>
      <c r="C211" s="72"/>
      <c r="D211" s="73"/>
      <c r="E211" s="339"/>
      <c r="F211" s="340"/>
      <c r="G211" s="347"/>
      <c r="H211" s="347"/>
      <c r="I211" s="344"/>
      <c r="J211" s="345"/>
      <c r="K211" s="346"/>
      <c r="L211" s="229"/>
      <c r="M211" s="228"/>
      <c r="N211" s="65"/>
      <c r="O211" s="65"/>
      <c r="P211" s="67"/>
      <c r="Q211" s="62"/>
      <c r="R211" s="68"/>
      <c r="S211" s="63"/>
      <c r="T211" s="63"/>
      <c r="U211" s="337"/>
      <c r="V211" s="63"/>
      <c r="W211" s="123"/>
      <c r="X211" s="69"/>
      <c r="Y211" s="81"/>
      <c r="Z211" s="152"/>
      <c r="AA211" s="146"/>
      <c r="AB211" s="153"/>
      <c r="AC211" s="154"/>
      <c r="AD211" s="152"/>
      <c r="AE211" s="152"/>
      <c r="AF211" s="155"/>
      <c r="AG211" s="156"/>
      <c r="AH211" s="155"/>
      <c r="AI211" s="317" t="str">
        <f t="shared" si="65"/>
        <v/>
      </c>
      <c r="AJ211" s="317" t="str">
        <f t="shared" si="66"/>
        <v/>
      </c>
      <c r="AK211" s="328" t="e">
        <f>IF(AR211=".OS",VLOOKUP($AT211,'Pull-Downs_Zyl'!M:N,2,FALSE),VLOOKUP($AT211,'Pull-Downs_Zyl'!K:L,2,FALSE))</f>
        <v>#N/A</v>
      </c>
      <c r="AL211" s="318" t="str">
        <f t="shared" si="73"/>
        <v/>
      </c>
      <c r="AM211" s="158" t="e">
        <f>VLOOKUP($AT211,'Pull-Downs_Zyl'!$K$5:$O$525,3,FALSE)</f>
        <v>#N/A</v>
      </c>
      <c r="AN211" s="151" t="str">
        <f t="shared" si="59"/>
        <v/>
      </c>
      <c r="AO211" s="151" t="str">
        <f t="shared" si="60"/>
        <v/>
      </c>
      <c r="AP211" s="151" t="str">
        <f t="shared" si="61"/>
        <v/>
      </c>
      <c r="AQ211" s="151" t="str">
        <f t="shared" si="62"/>
        <v/>
      </c>
      <c r="AR211" s="207" t="str">
        <f t="shared" si="67"/>
        <v/>
      </c>
      <c r="AS211" s="157" t="s">
        <v>95</v>
      </c>
      <c r="AT211" s="158" t="str">
        <f>IF(V211="Zubehör/Ersatzteile",VLOOKUP(W211,'Pull-Downs_Zyl'!$K$518:$O$525,3,FALSE),CONCATENATE(AN211,AO211,AP211,AQ211,AR211))</f>
        <v/>
      </c>
      <c r="AW211" s="70" t="str">
        <f t="shared" si="63"/>
        <v/>
      </c>
      <c r="BD211" s="70" t="str">
        <f t="shared" si="64"/>
        <v/>
      </c>
      <c r="BK211" s="70" t="e">
        <f>IF(AND(#REF!="ja",M211=9,E211="PegaSys Office eVAYO"),CONCATENATE(L211,#REF!,M211,F211),IF(AND(#REF!="ja",M211=9,E211="PegaSys Office"),CONCATENATE(L211,#REF!,M211,F211),""))</f>
        <v>#REF!</v>
      </c>
      <c r="CB211" s="312"/>
      <c r="CC211" s="312"/>
      <c r="CD211" s="312"/>
      <c r="CE211" s="312" t="str">
        <f>IF(E211="PegaSys 2.1",Datenquelle_Peg2.1!$A$2,"")</f>
        <v/>
      </c>
      <c r="CF211" s="312" t="str">
        <f t="shared" si="68"/>
        <v/>
      </c>
      <c r="CG211" s="312" t="str">
        <f t="shared" si="69"/>
        <v/>
      </c>
      <c r="CH211" s="312" t="str">
        <f>IF(OR(S211="Rosetten",S211="Ovalrosetten"),Datenquelle_Peg2.1!$E$2,IF(OR(S211="Langschild",S211="Langschild schmal"),Datenquelle_Peg2.1!$E$3,IF(S211="Kurzschild",Datenquelle_Peg2.1!$E$4,IF(S211="Scandinavian Oval",Datenquelle_Peg2.1!$E$6,""))))</f>
        <v/>
      </c>
      <c r="CI211" s="312" t="str">
        <f>IF(T211=182,Datenquelle_Peg2.1!$G$2,IF(T211=192,Datenquelle_Peg2.1!$G$3,IF(T211=282,Datenquelle_Peg2.1!$G$4,IF(T211=292,Datenquelle_Peg2.1!$G$5,IF(T211=1182,Datenquelle_Peg2.1!$G$6,"")))))</f>
        <v/>
      </c>
      <c r="CJ211" s="312" t="str">
        <f>IF(G211="links",Datenquelle_Peg2.1!$I$2,IF(G211="rechts",Datenquelle_Peg2.1!$I$3,""))</f>
        <v/>
      </c>
      <c r="CK211" s="312" t="str">
        <f>IF(M211=7,Datenquelle_Peg2.1!$K$2,IF(M211=8,Datenquelle_Peg2.1!$K$3,IF(M211=8.5,Datenquelle_Peg2.1!$K$4,IF(M211=9,Datenquelle_Peg2.1!$K$5,IF(M211="F9 (FS)",Datenquelle_Peg2.1!$K$6,IF(M211=10,Datenquelle_Peg2.1!$K$7,""))))))</f>
        <v/>
      </c>
      <c r="CL211" s="312" t="str">
        <f>IF(L211="37-46 mm",Datenquelle_Peg2.1!$M$2,IF(L211="47-56 mm",Datenquelle_Peg2.1!$M$3,IF(L211="57-66 mm",Datenquelle_Peg2.1!$M$4,IF(L211="67-76 mm",Datenquelle_Peg2.1!$M$5,IF(L211="77-86 mm",Datenquelle_Peg2.1!$M$6,IF(L211="87-96 mm",Datenquelle_Peg2.1!$M$7,IF(L211="97-106 mm",Datenquelle_Peg2.1!$M$8,IF(L211="107-116 mm",Datenquelle_Peg2.1!$M$9,IF(L211="117-126 mm",Datenquelle_Peg2.1!$M$10,IF(L211="127-136 mm",Datenquelle_Peg2.1!$M$11,IF(L211="137-146 mm",Datenquelle_Peg2.1!$M$12,IF(L211="147-156 mm",Datenquelle_Peg2.1!$M$13,IF(L211="156-160 mm",Datenquelle_Peg2.1!$M$14,"")))))))))))))</f>
        <v/>
      </c>
      <c r="CM211" s="312" t="str">
        <f>IF(N211="Profilzyl. PZ",Datenquelle_Peg2.1!$O$3,IF(N211="Blind",Datenquelle_Peg2.1!$O$2,IF(N211="Zylinderabdeckung",Datenquelle_Peg2.1!$O$4,IF(N211="Scandinavian Oval",Datenquelle_Peg2.1!$O$5,""))))</f>
        <v/>
      </c>
      <c r="CN211" s="312" t="str">
        <f>IF(P211="PZ 70",Datenquelle_Peg2.1!$Q$3,IF(P211="PZ 72",Datenquelle_Peg2.1!$Q$4,IF(P211="PZ 78",Datenquelle_Peg2.1!$Q$5,IF(P211="PZ 85",Datenquelle_Peg2.1!$Q$6,IF(P211="PZ 88",Datenquelle_Peg2.1!$Q$7,IF(P211="PZ 92",Datenquelle_Peg2.1!$Q$8,IF(P211="00",Datenquelle_Peg2.1!$Q$2,IF(P211="SO 105",Datenquelle_Peg2.1!$Q$9,""))))))))</f>
        <v/>
      </c>
      <c r="CO211" s="312" t="str">
        <f>IF(O211="Profilzyl. PZ",Datenquelle_Peg2.1!$S$3,IF(O211="Blind",Datenquelle_Peg2.1!$S$2,IF(O211="Scandinavian Oval",Datenquelle_Peg2.1!$S$4,"")))</f>
        <v/>
      </c>
      <c r="CP211" s="312" t="str">
        <f t="shared" si="74"/>
        <v/>
      </c>
      <c r="CQ211" s="312" t="str">
        <f>IF(AND(Q211="außen",R211="einrastend"),Datenquelle_Peg2.1!$W$3,IF(AND(Q211="außen",R211="verschraubt"),Datenquelle_Peg2.1!$W$2,""))</f>
        <v/>
      </c>
      <c r="CR211" s="312" t="str">
        <f t="shared" si="70"/>
        <v/>
      </c>
      <c r="CS211" s="312" t="str">
        <f t="shared" si="71"/>
        <v/>
      </c>
      <c r="CT211" s="312" t="str">
        <f t="shared" si="72"/>
        <v/>
      </c>
      <c r="CU211" s="312"/>
      <c r="CV211" s="312"/>
      <c r="CW211" s="312"/>
      <c r="CX211" s="312"/>
      <c r="CY211" s="312"/>
      <c r="CZ211" s="312"/>
      <c r="DA211" s="312"/>
      <c r="DB211" s="312"/>
      <c r="DC211" s="312"/>
      <c r="DD211" s="312"/>
      <c r="DE211" s="312"/>
      <c r="DF211" s="312"/>
      <c r="DG211" s="312"/>
      <c r="DH211" s="312"/>
      <c r="DI211" s="312"/>
      <c r="DJ211" s="312"/>
      <c r="DK211" s="312"/>
      <c r="DL211" s="312"/>
      <c r="DM211" s="312"/>
      <c r="DN211" s="312"/>
      <c r="DO211" s="312"/>
      <c r="DP211" s="312"/>
      <c r="DQ211" s="312"/>
      <c r="DR211" s="312"/>
      <c r="DS211" s="312"/>
      <c r="DT211" s="312"/>
      <c r="DU211" s="312"/>
      <c r="DV211" s="312"/>
      <c r="DW211" s="312"/>
      <c r="DX211" s="312"/>
      <c r="DY211" s="312"/>
      <c r="DZ211" s="312"/>
      <c r="EA211" s="312"/>
      <c r="EB211" s="312"/>
      <c r="EC211" s="312"/>
      <c r="ED211" s="312"/>
      <c r="EE211" s="312"/>
      <c r="EF211" s="312"/>
      <c r="EG211" s="312"/>
      <c r="EH211" s="312"/>
      <c r="EI211" s="312"/>
      <c r="EJ211" s="312"/>
      <c r="EK211" s="312"/>
      <c r="EL211" s="312"/>
      <c r="EM211" s="312"/>
      <c r="EN211" s="312"/>
      <c r="EO211" s="312"/>
      <c r="EP211" s="312"/>
      <c r="EQ211" s="312"/>
      <c r="ER211" s="312"/>
      <c r="ES211" s="312"/>
      <c r="ET211" s="312"/>
      <c r="EU211" s="312"/>
      <c r="EV211" s="312"/>
      <c r="EW211" s="312"/>
      <c r="EX211" s="312"/>
      <c r="EY211" s="312"/>
    </row>
    <row r="212" spans="1:155" ht="15.75" x14ac:dyDescent="0.2">
      <c r="A212" s="159" t="str">
        <f t="shared" ref="A212:A261" si="75">IF(E212&lt;&gt;"",A211+1,"")</f>
        <v/>
      </c>
      <c r="B212" s="72"/>
      <c r="C212" s="72"/>
      <c r="D212" s="73"/>
      <c r="E212" s="339"/>
      <c r="F212" s="340"/>
      <c r="G212" s="347"/>
      <c r="H212" s="347"/>
      <c r="I212" s="344"/>
      <c r="J212" s="345"/>
      <c r="K212" s="346"/>
      <c r="L212" s="229"/>
      <c r="M212" s="228"/>
      <c r="N212" s="65"/>
      <c r="O212" s="65"/>
      <c r="P212" s="67"/>
      <c r="Q212" s="62"/>
      <c r="R212" s="68"/>
      <c r="S212" s="63"/>
      <c r="T212" s="63"/>
      <c r="U212" s="337"/>
      <c r="V212" s="63"/>
      <c r="W212" s="123"/>
      <c r="X212" s="69"/>
      <c r="Y212" s="81"/>
      <c r="Z212" s="152"/>
      <c r="AA212" s="146"/>
      <c r="AB212" s="153"/>
      <c r="AC212" s="154"/>
      <c r="AD212" s="152"/>
      <c r="AE212" s="152"/>
      <c r="AF212" s="155"/>
      <c r="AG212" s="156"/>
      <c r="AH212" s="155"/>
      <c r="AI212" s="317" t="str">
        <f t="shared" si="65"/>
        <v/>
      </c>
      <c r="AJ212" s="317" t="str">
        <f t="shared" si="66"/>
        <v/>
      </c>
      <c r="AK212" s="328" t="e">
        <f>IF(AR212=".OS",VLOOKUP($AT212,'Pull-Downs_Zyl'!M:N,2,FALSE),VLOOKUP($AT212,'Pull-Downs_Zyl'!K:L,2,FALSE))</f>
        <v>#N/A</v>
      </c>
      <c r="AL212" s="318" t="str">
        <f t="shared" si="73"/>
        <v/>
      </c>
      <c r="AM212" s="158" t="e">
        <f>VLOOKUP($AT212,'Pull-Downs_Zyl'!$K$5:$O$525,3,FALSE)</f>
        <v>#N/A</v>
      </c>
      <c r="AN212" s="151" t="str">
        <f t="shared" si="59"/>
        <v/>
      </c>
      <c r="AO212" s="151" t="str">
        <f t="shared" si="60"/>
        <v/>
      </c>
      <c r="AP212" s="151" t="str">
        <f t="shared" si="61"/>
        <v/>
      </c>
      <c r="AQ212" s="151" t="str">
        <f t="shared" si="62"/>
        <v/>
      </c>
      <c r="AR212" s="207" t="str">
        <f t="shared" si="67"/>
        <v/>
      </c>
      <c r="AS212" s="157" t="s">
        <v>95</v>
      </c>
      <c r="AT212" s="158" t="str">
        <f>IF(V212="Zubehör/Ersatzteile",VLOOKUP(W212,'Pull-Downs_Zyl'!$K$518:$O$525,3,FALSE),CONCATENATE(AN212,AO212,AP212,AQ212,AR212))</f>
        <v/>
      </c>
      <c r="AW212" s="70" t="str">
        <f t="shared" si="63"/>
        <v/>
      </c>
      <c r="BD212" s="70" t="str">
        <f t="shared" si="64"/>
        <v/>
      </c>
      <c r="BK212" s="70" t="e">
        <f>IF(AND(#REF!="ja",M212=9,E212="PegaSys Office eVAYO"),CONCATENATE(L212,#REF!,M212,F212),IF(AND(#REF!="ja",M212=9,E212="PegaSys Office"),CONCATENATE(L212,#REF!,M212,F212),""))</f>
        <v>#REF!</v>
      </c>
      <c r="CE212" s="312" t="str">
        <f>IF(E212="PegaSys 2.1",Datenquelle_Peg2.1!$A$2,"")</f>
        <v/>
      </c>
      <c r="CF212" s="312" t="str">
        <f t="shared" si="68"/>
        <v/>
      </c>
      <c r="CG212" s="312" t="str">
        <f t="shared" si="69"/>
        <v/>
      </c>
      <c r="CH212" s="312" t="str">
        <f>IF(OR(S212="Rosetten",S212="Ovalrosetten"),Datenquelle_Peg2.1!$E$2,IF(OR(S212="Langschild",S212="Langschild schmal"),Datenquelle_Peg2.1!$E$3,IF(S212="Kurzschild",Datenquelle_Peg2.1!$E$4,IF(S212="Scandinavian Oval",Datenquelle_Peg2.1!$E$6,""))))</f>
        <v/>
      </c>
      <c r="CI212" s="312" t="str">
        <f>IF(T212=182,Datenquelle_Peg2.1!$G$2,IF(T212=192,Datenquelle_Peg2.1!$G$3,IF(T212=282,Datenquelle_Peg2.1!$G$4,IF(T212=292,Datenquelle_Peg2.1!$G$5,IF(T212=1182,Datenquelle_Peg2.1!$G$6,"")))))</f>
        <v/>
      </c>
      <c r="CJ212" s="312" t="str">
        <f>IF(G212="links",Datenquelle_Peg2.1!$I$2,IF(G212="rechts",Datenquelle_Peg2.1!$I$3,""))</f>
        <v/>
      </c>
      <c r="CK212" s="312" t="str">
        <f>IF(M212=7,Datenquelle_Peg2.1!$K$2,IF(M212=8,Datenquelle_Peg2.1!$K$3,IF(M212=8.5,Datenquelle_Peg2.1!$K$4,IF(M212=9,Datenquelle_Peg2.1!$K$5,IF(M212="F9 (FS)",Datenquelle_Peg2.1!$K$6,IF(M212=10,Datenquelle_Peg2.1!$K$7,""))))))</f>
        <v/>
      </c>
      <c r="CL212" s="312" t="str">
        <f>IF(L212="37-46 mm",Datenquelle_Peg2.1!$M$2,IF(L212="47-56 mm",Datenquelle_Peg2.1!$M$3,IF(L212="57-66 mm",Datenquelle_Peg2.1!$M$4,IF(L212="67-76 mm",Datenquelle_Peg2.1!$M$5,IF(L212="77-86 mm",Datenquelle_Peg2.1!$M$6,IF(L212="87-96 mm",Datenquelle_Peg2.1!$M$7,IF(L212="97-106 mm",Datenquelle_Peg2.1!$M$8,IF(L212="107-116 mm",Datenquelle_Peg2.1!$M$9,IF(L212="117-126 mm",Datenquelle_Peg2.1!$M$10,IF(L212="127-136 mm",Datenquelle_Peg2.1!$M$11,IF(L212="137-146 mm",Datenquelle_Peg2.1!$M$12,IF(L212="147-156 mm",Datenquelle_Peg2.1!$M$13,IF(L212="156-160 mm",Datenquelle_Peg2.1!$M$14,"")))))))))))))</f>
        <v/>
      </c>
      <c r="CM212" s="312" t="str">
        <f>IF(N212="Profilzyl. PZ",Datenquelle_Peg2.1!$O$3,IF(N212="Blind",Datenquelle_Peg2.1!$O$2,IF(N212="Zylinderabdeckung",Datenquelle_Peg2.1!$O$4,IF(N212="Scandinavian Oval",Datenquelle_Peg2.1!$O$5,""))))</f>
        <v/>
      </c>
      <c r="CN212" s="312" t="str">
        <f>IF(P212="PZ 70",Datenquelle_Peg2.1!$Q$3,IF(P212="PZ 72",Datenquelle_Peg2.1!$Q$4,IF(P212="PZ 78",Datenquelle_Peg2.1!$Q$5,IF(P212="PZ 85",Datenquelle_Peg2.1!$Q$6,IF(P212="PZ 88",Datenquelle_Peg2.1!$Q$7,IF(P212="PZ 92",Datenquelle_Peg2.1!$Q$8,IF(P212="00",Datenquelle_Peg2.1!$Q$2,IF(P212="SO 105",Datenquelle_Peg2.1!$Q$9,""))))))))</f>
        <v/>
      </c>
      <c r="CO212" s="312" t="str">
        <f>IF(O212="Profilzyl. PZ",Datenquelle_Peg2.1!$S$3,IF(O212="Blind",Datenquelle_Peg2.1!$S$2,IF(O212="Scandinavian Oval",Datenquelle_Peg2.1!$S$4,"")))</f>
        <v/>
      </c>
      <c r="CP212" s="312" t="str">
        <f t="shared" si="74"/>
        <v/>
      </c>
      <c r="CQ212" s="312" t="str">
        <f>IF(AND(Q212="außen",R212="einrastend"),Datenquelle_Peg2.1!$W$3,IF(AND(Q212="außen",R212="verschraubt"),Datenquelle_Peg2.1!$W$2,""))</f>
        <v/>
      </c>
      <c r="CR212" s="312" t="str">
        <f t="shared" si="70"/>
        <v/>
      </c>
      <c r="CS212" s="312" t="str">
        <f t="shared" si="71"/>
        <v/>
      </c>
      <c r="CT212" s="312" t="str">
        <f t="shared" si="72"/>
        <v/>
      </c>
    </row>
    <row r="213" spans="1:155" ht="15.75" x14ac:dyDescent="0.2">
      <c r="A213" s="159" t="str">
        <f t="shared" si="75"/>
        <v/>
      </c>
      <c r="B213" s="72"/>
      <c r="C213" s="72"/>
      <c r="D213" s="73"/>
      <c r="E213" s="339"/>
      <c r="F213" s="340"/>
      <c r="G213" s="347"/>
      <c r="H213" s="347"/>
      <c r="I213" s="344"/>
      <c r="J213" s="345"/>
      <c r="K213" s="346"/>
      <c r="L213" s="229"/>
      <c r="M213" s="228"/>
      <c r="N213" s="65"/>
      <c r="O213" s="65"/>
      <c r="P213" s="67"/>
      <c r="Q213" s="62"/>
      <c r="R213" s="68"/>
      <c r="S213" s="63"/>
      <c r="T213" s="63"/>
      <c r="U213" s="337"/>
      <c r="V213" s="63"/>
      <c r="W213" s="123"/>
      <c r="X213" s="69"/>
      <c r="Y213" s="81"/>
      <c r="Z213" s="152"/>
      <c r="AA213" s="146"/>
      <c r="AB213" s="153"/>
      <c r="AC213" s="154"/>
      <c r="AD213" s="152"/>
      <c r="AE213" s="152"/>
      <c r="AF213" s="155"/>
      <c r="AG213" s="156"/>
      <c r="AH213" s="155"/>
      <c r="AI213" s="317" t="str">
        <f t="shared" si="65"/>
        <v/>
      </c>
      <c r="AJ213" s="317" t="str">
        <f t="shared" si="66"/>
        <v/>
      </c>
      <c r="AK213" s="328" t="e">
        <f>IF(AR213=".OS",VLOOKUP($AT213,'Pull-Downs_Zyl'!M:N,2,FALSE),VLOOKUP($AT213,'Pull-Downs_Zyl'!K:L,2,FALSE))</f>
        <v>#N/A</v>
      </c>
      <c r="AL213" s="318" t="str">
        <f t="shared" si="73"/>
        <v/>
      </c>
      <c r="AM213" s="158" t="e">
        <f>VLOOKUP($AT213,'Pull-Downs_Zyl'!$K$5:$O$525,3,FALSE)</f>
        <v>#N/A</v>
      </c>
      <c r="AN213" s="151" t="str">
        <f t="shared" si="59"/>
        <v/>
      </c>
      <c r="AO213" s="151" t="str">
        <f t="shared" si="60"/>
        <v/>
      </c>
      <c r="AP213" s="151" t="str">
        <f t="shared" si="61"/>
        <v/>
      </c>
      <c r="AQ213" s="151" t="str">
        <f t="shared" si="62"/>
        <v/>
      </c>
      <c r="AR213" s="207" t="str">
        <f t="shared" si="67"/>
        <v/>
      </c>
      <c r="AS213" s="157" t="s">
        <v>95</v>
      </c>
      <c r="AT213" s="158" t="str">
        <f>IF(V213="Zubehör/Ersatzteile",VLOOKUP(W213,'Pull-Downs_Zyl'!$K$518:$O$525,3,FALSE),CONCATENATE(AN213,AO213,AP213,AQ213,AR213))</f>
        <v/>
      </c>
      <c r="AW213" s="70" t="str">
        <f t="shared" si="63"/>
        <v/>
      </c>
      <c r="BD213" s="70" t="str">
        <f t="shared" si="64"/>
        <v/>
      </c>
      <c r="BK213" s="70" t="e">
        <f>IF(AND(#REF!="ja",M213=9,E213="PegaSys Office eVAYO"),CONCATENATE(L213,#REF!,M213,F213),IF(AND(#REF!="ja",M213=9,E213="PegaSys Office"),CONCATENATE(L213,#REF!,M213,F213),""))</f>
        <v>#REF!</v>
      </c>
      <c r="CE213" s="312" t="str">
        <f>IF(E213="PegaSys 2.1",Datenquelle_Peg2.1!$A$2,"")</f>
        <v/>
      </c>
      <c r="CF213" s="312" t="str">
        <f t="shared" si="68"/>
        <v/>
      </c>
      <c r="CG213" s="312" t="str">
        <f t="shared" si="69"/>
        <v/>
      </c>
      <c r="CH213" s="312" t="str">
        <f>IF(OR(S213="Rosetten",S213="Ovalrosetten"),Datenquelle_Peg2.1!$E$2,IF(OR(S213="Langschild",S213="Langschild schmal"),Datenquelle_Peg2.1!$E$3,IF(S213="Kurzschild",Datenquelle_Peg2.1!$E$4,IF(S213="Scandinavian Oval",Datenquelle_Peg2.1!$E$6,""))))</f>
        <v/>
      </c>
      <c r="CI213" s="312" t="str">
        <f>IF(T213=182,Datenquelle_Peg2.1!$G$2,IF(T213=192,Datenquelle_Peg2.1!$G$3,IF(T213=282,Datenquelle_Peg2.1!$G$4,IF(T213=292,Datenquelle_Peg2.1!$G$5,IF(T213=1182,Datenquelle_Peg2.1!$G$6,"")))))</f>
        <v/>
      </c>
      <c r="CJ213" s="312" t="str">
        <f>IF(G213="links",Datenquelle_Peg2.1!$I$2,IF(G213="rechts",Datenquelle_Peg2.1!$I$3,""))</f>
        <v/>
      </c>
      <c r="CK213" s="312" t="str">
        <f>IF(M213=7,Datenquelle_Peg2.1!$K$2,IF(M213=8,Datenquelle_Peg2.1!$K$3,IF(M213=8.5,Datenquelle_Peg2.1!$K$4,IF(M213=9,Datenquelle_Peg2.1!$K$5,IF(M213="F9 (FS)",Datenquelle_Peg2.1!$K$6,IF(M213=10,Datenquelle_Peg2.1!$K$7,""))))))</f>
        <v/>
      </c>
      <c r="CL213" s="312" t="str">
        <f>IF(L213="37-46 mm",Datenquelle_Peg2.1!$M$2,IF(L213="47-56 mm",Datenquelle_Peg2.1!$M$3,IF(L213="57-66 mm",Datenquelle_Peg2.1!$M$4,IF(L213="67-76 mm",Datenquelle_Peg2.1!$M$5,IF(L213="77-86 mm",Datenquelle_Peg2.1!$M$6,IF(L213="87-96 mm",Datenquelle_Peg2.1!$M$7,IF(L213="97-106 mm",Datenquelle_Peg2.1!$M$8,IF(L213="107-116 mm",Datenquelle_Peg2.1!$M$9,IF(L213="117-126 mm",Datenquelle_Peg2.1!$M$10,IF(L213="127-136 mm",Datenquelle_Peg2.1!$M$11,IF(L213="137-146 mm",Datenquelle_Peg2.1!$M$12,IF(L213="147-156 mm",Datenquelle_Peg2.1!$M$13,IF(L213="156-160 mm",Datenquelle_Peg2.1!$M$14,"")))))))))))))</f>
        <v/>
      </c>
      <c r="CM213" s="312" t="str">
        <f>IF(N213="Profilzyl. PZ",Datenquelle_Peg2.1!$O$3,IF(N213="Blind",Datenquelle_Peg2.1!$O$2,IF(N213="Zylinderabdeckung",Datenquelle_Peg2.1!$O$4,IF(N213="Scandinavian Oval",Datenquelle_Peg2.1!$O$5,""))))</f>
        <v/>
      </c>
      <c r="CN213" s="312" t="str">
        <f>IF(P213="PZ 70",Datenquelle_Peg2.1!$Q$3,IF(P213="PZ 72",Datenquelle_Peg2.1!$Q$4,IF(P213="PZ 78",Datenquelle_Peg2.1!$Q$5,IF(P213="PZ 85",Datenquelle_Peg2.1!$Q$6,IF(P213="PZ 88",Datenquelle_Peg2.1!$Q$7,IF(P213="PZ 92",Datenquelle_Peg2.1!$Q$8,IF(P213="00",Datenquelle_Peg2.1!$Q$2,IF(P213="SO 105",Datenquelle_Peg2.1!$Q$9,""))))))))</f>
        <v/>
      </c>
      <c r="CO213" s="312" t="str">
        <f>IF(O213="Profilzyl. PZ",Datenquelle_Peg2.1!$S$3,IF(O213="Blind",Datenquelle_Peg2.1!$S$2,IF(O213="Scandinavian Oval",Datenquelle_Peg2.1!$S$4,"")))</f>
        <v/>
      </c>
      <c r="CP213" s="312" t="str">
        <f t="shared" si="74"/>
        <v/>
      </c>
      <c r="CQ213" s="312" t="str">
        <f>IF(AND(Q213="außen",R213="einrastend"),Datenquelle_Peg2.1!$W$3,IF(AND(Q213="außen",R213="verschraubt"),Datenquelle_Peg2.1!$W$2,""))</f>
        <v/>
      </c>
      <c r="CR213" s="312" t="str">
        <f t="shared" si="70"/>
        <v/>
      </c>
      <c r="CS213" s="312" t="str">
        <f t="shared" si="71"/>
        <v/>
      </c>
      <c r="CT213" s="312" t="str">
        <f t="shared" si="72"/>
        <v/>
      </c>
    </row>
    <row r="214" spans="1:155" ht="15.75" x14ac:dyDescent="0.2">
      <c r="A214" s="159" t="str">
        <f t="shared" si="75"/>
        <v/>
      </c>
      <c r="B214" s="72"/>
      <c r="C214" s="72"/>
      <c r="D214" s="73"/>
      <c r="E214" s="339"/>
      <c r="F214" s="340"/>
      <c r="G214" s="347"/>
      <c r="H214" s="347"/>
      <c r="I214" s="344"/>
      <c r="J214" s="345"/>
      <c r="K214" s="346"/>
      <c r="L214" s="229"/>
      <c r="M214" s="228"/>
      <c r="N214" s="65"/>
      <c r="O214" s="65"/>
      <c r="P214" s="67"/>
      <c r="Q214" s="62"/>
      <c r="R214" s="68"/>
      <c r="S214" s="63"/>
      <c r="T214" s="63"/>
      <c r="U214" s="337"/>
      <c r="V214" s="63"/>
      <c r="W214" s="123"/>
      <c r="X214" s="69"/>
      <c r="Y214" s="81"/>
      <c r="Z214" s="152"/>
      <c r="AA214" s="146"/>
      <c r="AB214" s="153"/>
      <c r="AC214" s="154"/>
      <c r="AD214" s="152"/>
      <c r="AE214" s="152"/>
      <c r="AF214" s="155"/>
      <c r="AG214" s="156"/>
      <c r="AH214" s="155"/>
      <c r="AI214" s="317" t="str">
        <f t="shared" si="65"/>
        <v/>
      </c>
      <c r="AJ214" s="317" t="str">
        <f t="shared" si="66"/>
        <v/>
      </c>
      <c r="AK214" s="328" t="e">
        <f>IF(AR214=".OS",VLOOKUP($AT214,'Pull-Downs_Zyl'!M:N,2,FALSE),VLOOKUP($AT214,'Pull-Downs_Zyl'!K:L,2,FALSE))</f>
        <v>#N/A</v>
      </c>
      <c r="AL214" s="318" t="str">
        <f t="shared" si="73"/>
        <v/>
      </c>
      <c r="AM214" s="158" t="e">
        <f>VLOOKUP($AT214,'Pull-Downs_Zyl'!$K$5:$O$525,3,FALSE)</f>
        <v>#N/A</v>
      </c>
      <c r="AN214" s="151" t="str">
        <f t="shared" si="59"/>
        <v/>
      </c>
      <c r="AO214" s="151" t="str">
        <f t="shared" si="60"/>
        <v/>
      </c>
      <c r="AP214" s="151" t="str">
        <f t="shared" si="61"/>
        <v/>
      </c>
      <c r="AQ214" s="151" t="str">
        <f t="shared" si="62"/>
        <v/>
      </c>
      <c r="AR214" s="207" t="str">
        <f t="shared" si="67"/>
        <v/>
      </c>
      <c r="AS214" s="157" t="s">
        <v>95</v>
      </c>
      <c r="AT214" s="158" t="str">
        <f>IF(V214="Zubehör/Ersatzteile",VLOOKUP(W214,'Pull-Downs_Zyl'!$K$518:$O$525,3,FALSE),CONCATENATE(AN214,AO214,AP214,AQ214,AR214))</f>
        <v/>
      </c>
      <c r="AW214" s="70" t="str">
        <f t="shared" si="63"/>
        <v/>
      </c>
      <c r="BD214" s="70" t="str">
        <f t="shared" si="64"/>
        <v/>
      </c>
      <c r="BK214" s="70" t="e">
        <f>IF(AND(#REF!="ja",M214=9,E214="PegaSys Office eVAYO"),CONCATENATE(L214,#REF!,M214,F214),IF(AND(#REF!="ja",M214=9,E214="PegaSys Office"),CONCATENATE(L214,#REF!,M214,F214),""))</f>
        <v>#REF!</v>
      </c>
      <c r="CE214" s="312" t="str">
        <f>IF(E214="PegaSys 2.1",Datenquelle_Peg2.1!$A$2,"")</f>
        <v/>
      </c>
      <c r="CF214" s="312" t="str">
        <f t="shared" si="68"/>
        <v/>
      </c>
      <c r="CG214" s="312" t="str">
        <f t="shared" si="69"/>
        <v/>
      </c>
      <c r="CH214" s="312" t="str">
        <f>IF(OR(S214="Rosetten",S214="Ovalrosetten"),Datenquelle_Peg2.1!$E$2,IF(OR(S214="Langschild",S214="Langschild schmal"),Datenquelle_Peg2.1!$E$3,IF(S214="Kurzschild",Datenquelle_Peg2.1!$E$4,IF(S214="Scandinavian Oval",Datenquelle_Peg2.1!$E$6,""))))</f>
        <v/>
      </c>
      <c r="CI214" s="312" t="str">
        <f>IF(T214=182,Datenquelle_Peg2.1!$G$2,IF(T214=192,Datenquelle_Peg2.1!$G$3,IF(T214=282,Datenquelle_Peg2.1!$G$4,IF(T214=292,Datenquelle_Peg2.1!$G$5,IF(T214=1182,Datenquelle_Peg2.1!$G$6,"")))))</f>
        <v/>
      </c>
      <c r="CJ214" s="312" t="str">
        <f>IF(G214="links",Datenquelle_Peg2.1!$I$2,IF(G214="rechts",Datenquelle_Peg2.1!$I$3,""))</f>
        <v/>
      </c>
      <c r="CK214" s="312" t="str">
        <f>IF(M214=7,Datenquelle_Peg2.1!$K$2,IF(M214=8,Datenquelle_Peg2.1!$K$3,IF(M214=8.5,Datenquelle_Peg2.1!$K$4,IF(M214=9,Datenquelle_Peg2.1!$K$5,IF(M214="F9 (FS)",Datenquelle_Peg2.1!$K$6,IF(M214=10,Datenquelle_Peg2.1!$K$7,""))))))</f>
        <v/>
      </c>
      <c r="CL214" s="312" t="str">
        <f>IF(L214="37-46 mm",Datenquelle_Peg2.1!$M$2,IF(L214="47-56 mm",Datenquelle_Peg2.1!$M$3,IF(L214="57-66 mm",Datenquelle_Peg2.1!$M$4,IF(L214="67-76 mm",Datenquelle_Peg2.1!$M$5,IF(L214="77-86 mm",Datenquelle_Peg2.1!$M$6,IF(L214="87-96 mm",Datenquelle_Peg2.1!$M$7,IF(L214="97-106 mm",Datenquelle_Peg2.1!$M$8,IF(L214="107-116 mm",Datenquelle_Peg2.1!$M$9,IF(L214="117-126 mm",Datenquelle_Peg2.1!$M$10,IF(L214="127-136 mm",Datenquelle_Peg2.1!$M$11,IF(L214="137-146 mm",Datenquelle_Peg2.1!$M$12,IF(L214="147-156 mm",Datenquelle_Peg2.1!$M$13,IF(L214="156-160 mm",Datenquelle_Peg2.1!$M$14,"")))))))))))))</f>
        <v/>
      </c>
      <c r="CM214" s="312" t="str">
        <f>IF(N214="Profilzyl. PZ",Datenquelle_Peg2.1!$O$3,IF(N214="Blind",Datenquelle_Peg2.1!$O$2,IF(N214="Zylinderabdeckung",Datenquelle_Peg2.1!$O$4,IF(N214="Scandinavian Oval",Datenquelle_Peg2.1!$O$5,""))))</f>
        <v/>
      </c>
      <c r="CN214" s="312" t="str">
        <f>IF(P214="PZ 70",Datenquelle_Peg2.1!$Q$3,IF(P214="PZ 72",Datenquelle_Peg2.1!$Q$4,IF(P214="PZ 78",Datenquelle_Peg2.1!$Q$5,IF(P214="PZ 85",Datenquelle_Peg2.1!$Q$6,IF(P214="PZ 88",Datenquelle_Peg2.1!$Q$7,IF(P214="PZ 92",Datenquelle_Peg2.1!$Q$8,IF(P214="00",Datenquelle_Peg2.1!$Q$2,IF(P214="SO 105",Datenquelle_Peg2.1!$Q$9,""))))))))</f>
        <v/>
      </c>
      <c r="CO214" s="312" t="str">
        <f>IF(O214="Profilzyl. PZ",Datenquelle_Peg2.1!$S$3,IF(O214="Blind",Datenquelle_Peg2.1!$S$2,IF(O214="Scandinavian Oval",Datenquelle_Peg2.1!$S$4,"")))</f>
        <v/>
      </c>
      <c r="CP214" s="312" t="str">
        <f t="shared" si="74"/>
        <v/>
      </c>
      <c r="CQ214" s="312" t="str">
        <f>IF(AND(Q214="außen",R214="einrastend"),Datenquelle_Peg2.1!$W$3,IF(AND(Q214="außen",R214="verschraubt"),Datenquelle_Peg2.1!$W$2,""))</f>
        <v/>
      </c>
      <c r="CR214" s="312" t="str">
        <f t="shared" si="70"/>
        <v/>
      </c>
      <c r="CS214" s="312" t="str">
        <f t="shared" si="71"/>
        <v/>
      </c>
      <c r="CT214" s="312" t="str">
        <f t="shared" si="72"/>
        <v/>
      </c>
    </row>
    <row r="215" spans="1:155" ht="15.75" x14ac:dyDescent="0.2">
      <c r="A215" s="159" t="str">
        <f t="shared" si="75"/>
        <v/>
      </c>
      <c r="B215" s="72"/>
      <c r="C215" s="72"/>
      <c r="D215" s="73"/>
      <c r="E215" s="339"/>
      <c r="F215" s="340"/>
      <c r="G215" s="347"/>
      <c r="H215" s="347"/>
      <c r="I215" s="344"/>
      <c r="J215" s="345"/>
      <c r="K215" s="346"/>
      <c r="L215" s="229"/>
      <c r="M215" s="228"/>
      <c r="N215" s="65"/>
      <c r="O215" s="65"/>
      <c r="P215" s="67"/>
      <c r="Q215" s="62"/>
      <c r="R215" s="68"/>
      <c r="S215" s="63"/>
      <c r="T215" s="63"/>
      <c r="U215" s="337"/>
      <c r="V215" s="63"/>
      <c r="W215" s="123"/>
      <c r="X215" s="69"/>
      <c r="Y215" s="81"/>
      <c r="Z215" s="152"/>
      <c r="AA215" s="146"/>
      <c r="AB215" s="153"/>
      <c r="AC215" s="154"/>
      <c r="AD215" s="152"/>
      <c r="AE215" s="152"/>
      <c r="AF215" s="155"/>
      <c r="AG215" s="156"/>
      <c r="AH215" s="155"/>
      <c r="AI215" s="317" t="str">
        <f t="shared" si="65"/>
        <v/>
      </c>
      <c r="AJ215" s="317" t="str">
        <f t="shared" si="66"/>
        <v/>
      </c>
      <c r="AK215" s="328" t="e">
        <f>IF(AR215=".OS",VLOOKUP($AT215,'Pull-Downs_Zyl'!M:N,2,FALSE),VLOOKUP($AT215,'Pull-Downs_Zyl'!K:L,2,FALSE))</f>
        <v>#N/A</v>
      </c>
      <c r="AL215" s="318" t="str">
        <f t="shared" si="73"/>
        <v/>
      </c>
      <c r="AM215" s="158" t="e">
        <f>VLOOKUP($AT215,'Pull-Downs_Zyl'!$K$5:$O$525,3,FALSE)</f>
        <v>#N/A</v>
      </c>
      <c r="AN215" s="151" t="str">
        <f t="shared" si="59"/>
        <v/>
      </c>
      <c r="AO215" s="151" t="str">
        <f t="shared" si="60"/>
        <v/>
      </c>
      <c r="AP215" s="151" t="str">
        <f t="shared" si="61"/>
        <v/>
      </c>
      <c r="AQ215" s="151" t="str">
        <f t="shared" si="62"/>
        <v/>
      </c>
      <c r="AR215" s="207" t="str">
        <f t="shared" si="67"/>
        <v/>
      </c>
      <c r="AS215" s="157" t="s">
        <v>95</v>
      </c>
      <c r="AT215" s="158" t="str">
        <f>IF(V215="Zubehör/Ersatzteile",VLOOKUP(W215,'Pull-Downs_Zyl'!$K$518:$O$525,3,FALSE),CONCATENATE(AN215,AO215,AP215,AQ215,AR215))</f>
        <v/>
      </c>
      <c r="AW215" s="70" t="str">
        <f t="shared" si="63"/>
        <v/>
      </c>
      <c r="BD215" s="70" t="str">
        <f t="shared" si="64"/>
        <v/>
      </c>
      <c r="BK215" s="70" t="e">
        <f>IF(AND(#REF!="ja",M215=9,E215="PegaSys Office eVAYO"),CONCATENATE(L215,#REF!,M215,F215),IF(AND(#REF!="ja",M215=9,E215="PegaSys Office"),CONCATENATE(L215,#REF!,M215,F215),""))</f>
        <v>#REF!</v>
      </c>
      <c r="CE215" s="312" t="str">
        <f>IF(E215="PegaSys 2.1",Datenquelle_Peg2.1!$A$2,"")</f>
        <v/>
      </c>
      <c r="CF215" s="312" t="str">
        <f t="shared" si="68"/>
        <v/>
      </c>
      <c r="CG215" s="312" t="str">
        <f t="shared" si="69"/>
        <v/>
      </c>
      <c r="CH215" s="312" t="str">
        <f>IF(OR(S215="Rosetten",S215="Ovalrosetten"),Datenquelle_Peg2.1!$E$2,IF(OR(S215="Langschild",S215="Langschild schmal"),Datenquelle_Peg2.1!$E$3,IF(S215="Kurzschild",Datenquelle_Peg2.1!$E$4,IF(S215="Scandinavian Oval",Datenquelle_Peg2.1!$E$6,""))))</f>
        <v/>
      </c>
      <c r="CI215" s="312" t="str">
        <f>IF(T215=182,Datenquelle_Peg2.1!$G$2,IF(T215=192,Datenquelle_Peg2.1!$G$3,IF(T215=282,Datenquelle_Peg2.1!$G$4,IF(T215=292,Datenquelle_Peg2.1!$G$5,IF(T215=1182,Datenquelle_Peg2.1!$G$6,"")))))</f>
        <v/>
      </c>
      <c r="CJ215" s="312" t="str">
        <f>IF(G215="links",Datenquelle_Peg2.1!$I$2,IF(G215="rechts",Datenquelle_Peg2.1!$I$3,""))</f>
        <v/>
      </c>
      <c r="CK215" s="312" t="str">
        <f>IF(M215=7,Datenquelle_Peg2.1!$K$2,IF(M215=8,Datenquelle_Peg2.1!$K$3,IF(M215=8.5,Datenquelle_Peg2.1!$K$4,IF(M215=9,Datenquelle_Peg2.1!$K$5,IF(M215="F9 (FS)",Datenquelle_Peg2.1!$K$6,IF(M215=10,Datenquelle_Peg2.1!$K$7,""))))))</f>
        <v/>
      </c>
      <c r="CL215" s="312" t="str">
        <f>IF(L215="37-46 mm",Datenquelle_Peg2.1!$M$2,IF(L215="47-56 mm",Datenquelle_Peg2.1!$M$3,IF(L215="57-66 mm",Datenquelle_Peg2.1!$M$4,IF(L215="67-76 mm",Datenquelle_Peg2.1!$M$5,IF(L215="77-86 mm",Datenquelle_Peg2.1!$M$6,IF(L215="87-96 mm",Datenquelle_Peg2.1!$M$7,IF(L215="97-106 mm",Datenquelle_Peg2.1!$M$8,IF(L215="107-116 mm",Datenquelle_Peg2.1!$M$9,IF(L215="117-126 mm",Datenquelle_Peg2.1!$M$10,IF(L215="127-136 mm",Datenquelle_Peg2.1!$M$11,IF(L215="137-146 mm",Datenquelle_Peg2.1!$M$12,IF(L215="147-156 mm",Datenquelle_Peg2.1!$M$13,IF(L215="156-160 mm",Datenquelle_Peg2.1!$M$14,"")))))))))))))</f>
        <v/>
      </c>
      <c r="CM215" s="312" t="str">
        <f>IF(N215="Profilzyl. PZ",Datenquelle_Peg2.1!$O$3,IF(N215="Blind",Datenquelle_Peg2.1!$O$2,IF(N215="Zylinderabdeckung",Datenquelle_Peg2.1!$O$4,IF(N215="Scandinavian Oval",Datenquelle_Peg2.1!$O$5,""))))</f>
        <v/>
      </c>
      <c r="CN215" s="312" t="str">
        <f>IF(P215="PZ 70",Datenquelle_Peg2.1!$Q$3,IF(P215="PZ 72",Datenquelle_Peg2.1!$Q$4,IF(P215="PZ 78",Datenquelle_Peg2.1!$Q$5,IF(P215="PZ 85",Datenquelle_Peg2.1!$Q$6,IF(P215="PZ 88",Datenquelle_Peg2.1!$Q$7,IF(P215="PZ 92",Datenquelle_Peg2.1!$Q$8,IF(P215="00",Datenquelle_Peg2.1!$Q$2,IF(P215="SO 105",Datenquelle_Peg2.1!$Q$9,""))))))))</f>
        <v/>
      </c>
      <c r="CO215" s="312" t="str">
        <f>IF(O215="Profilzyl. PZ",Datenquelle_Peg2.1!$S$3,IF(O215="Blind",Datenquelle_Peg2.1!$S$2,IF(O215="Scandinavian Oval",Datenquelle_Peg2.1!$S$4,"")))</f>
        <v/>
      </c>
      <c r="CP215" s="312" t="str">
        <f t="shared" si="74"/>
        <v/>
      </c>
      <c r="CQ215" s="312" t="str">
        <f>IF(AND(Q215="außen",R215="einrastend"),Datenquelle_Peg2.1!$W$3,IF(AND(Q215="außen",R215="verschraubt"),Datenquelle_Peg2.1!$W$2,""))</f>
        <v/>
      </c>
      <c r="CR215" s="312" t="str">
        <f t="shared" si="70"/>
        <v/>
      </c>
      <c r="CS215" s="312" t="str">
        <f t="shared" si="71"/>
        <v/>
      </c>
      <c r="CT215" s="312" t="str">
        <f t="shared" si="72"/>
        <v/>
      </c>
    </row>
    <row r="216" spans="1:155" ht="15.75" x14ac:dyDescent="0.2">
      <c r="A216" s="159" t="str">
        <f t="shared" si="75"/>
        <v/>
      </c>
      <c r="B216" s="72"/>
      <c r="C216" s="72"/>
      <c r="D216" s="73"/>
      <c r="E216" s="339"/>
      <c r="F216" s="340"/>
      <c r="G216" s="347"/>
      <c r="H216" s="347"/>
      <c r="I216" s="344"/>
      <c r="J216" s="345"/>
      <c r="K216" s="346"/>
      <c r="L216" s="229"/>
      <c r="M216" s="228"/>
      <c r="N216" s="65"/>
      <c r="O216" s="65"/>
      <c r="P216" s="67"/>
      <c r="Q216" s="62"/>
      <c r="R216" s="68"/>
      <c r="S216" s="63"/>
      <c r="T216" s="63"/>
      <c r="U216" s="337"/>
      <c r="V216" s="63"/>
      <c r="W216" s="123"/>
      <c r="X216" s="69"/>
      <c r="Y216" s="81"/>
      <c r="Z216" s="152"/>
      <c r="AA216" s="146"/>
      <c r="AB216" s="153"/>
      <c r="AC216" s="154"/>
      <c r="AD216" s="152"/>
      <c r="AE216" s="152"/>
      <c r="AF216" s="155"/>
      <c r="AG216" s="156"/>
      <c r="AH216" s="155"/>
      <c r="AI216" s="317" t="str">
        <f t="shared" si="65"/>
        <v/>
      </c>
      <c r="AJ216" s="317" t="str">
        <f t="shared" si="66"/>
        <v/>
      </c>
      <c r="AK216" s="328" t="e">
        <f>IF(AR216=".OS",VLOOKUP($AT216,'Pull-Downs_Zyl'!M:N,2,FALSE),VLOOKUP($AT216,'Pull-Downs_Zyl'!K:L,2,FALSE))</f>
        <v>#N/A</v>
      </c>
      <c r="AL216" s="318" t="str">
        <f t="shared" si="73"/>
        <v/>
      </c>
      <c r="AM216" s="158" t="e">
        <f>VLOOKUP($AT216,'Pull-Downs_Zyl'!$K$5:$O$525,3,FALSE)</f>
        <v>#N/A</v>
      </c>
      <c r="AN216" s="151" t="str">
        <f t="shared" si="59"/>
        <v/>
      </c>
      <c r="AO216" s="151" t="str">
        <f t="shared" si="60"/>
        <v/>
      </c>
      <c r="AP216" s="151" t="str">
        <f t="shared" si="61"/>
        <v/>
      </c>
      <c r="AQ216" s="151" t="str">
        <f t="shared" si="62"/>
        <v/>
      </c>
      <c r="AR216" s="207" t="str">
        <f t="shared" si="67"/>
        <v/>
      </c>
      <c r="AS216" s="157" t="s">
        <v>95</v>
      </c>
      <c r="AT216" s="158" t="str">
        <f>IF(V216="Zubehör/Ersatzteile",VLOOKUP(W216,'Pull-Downs_Zyl'!$K$518:$O$525,3,FALSE),CONCATENATE(AN216,AO216,AP216,AQ216,AR216))</f>
        <v/>
      </c>
      <c r="AW216" s="70" t="str">
        <f t="shared" si="63"/>
        <v/>
      </c>
      <c r="BD216" s="70" t="str">
        <f t="shared" si="64"/>
        <v/>
      </c>
      <c r="BK216" s="70" t="e">
        <f>IF(AND(#REF!="ja",M216=9,E216="PegaSys Office eVAYO"),CONCATENATE(L216,#REF!,M216,F216),IF(AND(#REF!="ja",M216=9,E216="PegaSys Office"),CONCATENATE(L216,#REF!,M216,F216),""))</f>
        <v>#REF!</v>
      </c>
      <c r="CE216" s="312" t="str">
        <f>IF(E216="PegaSys 2.1",Datenquelle_Peg2.1!$A$2,"")</f>
        <v/>
      </c>
      <c r="CF216" s="312" t="str">
        <f t="shared" si="68"/>
        <v/>
      </c>
      <c r="CG216" s="312" t="str">
        <f t="shared" si="69"/>
        <v/>
      </c>
      <c r="CH216" s="312" t="str">
        <f>IF(OR(S216="Rosetten",S216="Ovalrosetten"),Datenquelle_Peg2.1!$E$2,IF(OR(S216="Langschild",S216="Langschild schmal"),Datenquelle_Peg2.1!$E$3,IF(S216="Kurzschild",Datenquelle_Peg2.1!$E$4,IF(S216="Scandinavian Oval",Datenquelle_Peg2.1!$E$6,""))))</f>
        <v/>
      </c>
      <c r="CI216" s="312" t="str">
        <f>IF(T216=182,Datenquelle_Peg2.1!$G$2,IF(T216=192,Datenquelle_Peg2.1!$G$3,IF(T216=282,Datenquelle_Peg2.1!$G$4,IF(T216=292,Datenquelle_Peg2.1!$G$5,IF(T216=1182,Datenquelle_Peg2.1!$G$6,"")))))</f>
        <v/>
      </c>
      <c r="CJ216" s="312" t="str">
        <f>IF(G216="links",Datenquelle_Peg2.1!$I$2,IF(G216="rechts",Datenquelle_Peg2.1!$I$3,""))</f>
        <v/>
      </c>
      <c r="CK216" s="312" t="str">
        <f>IF(M216=7,Datenquelle_Peg2.1!$K$2,IF(M216=8,Datenquelle_Peg2.1!$K$3,IF(M216=8.5,Datenquelle_Peg2.1!$K$4,IF(M216=9,Datenquelle_Peg2.1!$K$5,IF(M216="F9 (FS)",Datenquelle_Peg2.1!$K$6,IF(M216=10,Datenquelle_Peg2.1!$K$7,""))))))</f>
        <v/>
      </c>
      <c r="CL216" s="312" t="str">
        <f>IF(L216="37-46 mm",Datenquelle_Peg2.1!$M$2,IF(L216="47-56 mm",Datenquelle_Peg2.1!$M$3,IF(L216="57-66 mm",Datenquelle_Peg2.1!$M$4,IF(L216="67-76 mm",Datenquelle_Peg2.1!$M$5,IF(L216="77-86 mm",Datenquelle_Peg2.1!$M$6,IF(L216="87-96 mm",Datenquelle_Peg2.1!$M$7,IF(L216="97-106 mm",Datenquelle_Peg2.1!$M$8,IF(L216="107-116 mm",Datenquelle_Peg2.1!$M$9,IF(L216="117-126 mm",Datenquelle_Peg2.1!$M$10,IF(L216="127-136 mm",Datenquelle_Peg2.1!$M$11,IF(L216="137-146 mm",Datenquelle_Peg2.1!$M$12,IF(L216="147-156 mm",Datenquelle_Peg2.1!$M$13,IF(L216="156-160 mm",Datenquelle_Peg2.1!$M$14,"")))))))))))))</f>
        <v/>
      </c>
      <c r="CM216" s="312" t="str">
        <f>IF(N216="Profilzyl. PZ",Datenquelle_Peg2.1!$O$3,IF(N216="Blind",Datenquelle_Peg2.1!$O$2,IF(N216="Zylinderabdeckung",Datenquelle_Peg2.1!$O$4,IF(N216="Scandinavian Oval",Datenquelle_Peg2.1!$O$5,""))))</f>
        <v/>
      </c>
      <c r="CN216" s="312" t="str">
        <f>IF(P216="PZ 70",Datenquelle_Peg2.1!$Q$3,IF(P216="PZ 72",Datenquelle_Peg2.1!$Q$4,IF(P216="PZ 78",Datenquelle_Peg2.1!$Q$5,IF(P216="PZ 85",Datenquelle_Peg2.1!$Q$6,IF(P216="PZ 88",Datenquelle_Peg2.1!$Q$7,IF(P216="PZ 92",Datenquelle_Peg2.1!$Q$8,IF(P216="00",Datenquelle_Peg2.1!$Q$2,IF(P216="SO 105",Datenquelle_Peg2.1!$Q$9,""))))))))</f>
        <v/>
      </c>
      <c r="CO216" s="312" t="str">
        <f>IF(O216="Profilzyl. PZ",Datenquelle_Peg2.1!$S$3,IF(O216="Blind",Datenquelle_Peg2.1!$S$2,IF(O216="Scandinavian Oval",Datenquelle_Peg2.1!$S$4,"")))</f>
        <v/>
      </c>
      <c r="CP216" s="312" t="str">
        <f t="shared" si="74"/>
        <v/>
      </c>
      <c r="CQ216" s="312" t="str">
        <f>IF(AND(Q216="außen",R216="einrastend"),Datenquelle_Peg2.1!$W$3,IF(AND(Q216="außen",R216="verschraubt"),Datenquelle_Peg2.1!$W$2,""))</f>
        <v/>
      </c>
      <c r="CR216" s="312" t="str">
        <f t="shared" si="70"/>
        <v/>
      </c>
      <c r="CS216" s="312" t="str">
        <f t="shared" si="71"/>
        <v/>
      </c>
      <c r="CT216" s="312" t="str">
        <f t="shared" si="72"/>
        <v/>
      </c>
    </row>
    <row r="217" spans="1:155" ht="15.75" x14ac:dyDescent="0.2">
      <c r="A217" s="159" t="str">
        <f t="shared" si="75"/>
        <v/>
      </c>
      <c r="B217" s="72"/>
      <c r="C217" s="72"/>
      <c r="D217" s="73"/>
      <c r="E217" s="339"/>
      <c r="F217" s="340"/>
      <c r="G217" s="347"/>
      <c r="H217" s="347"/>
      <c r="I217" s="344"/>
      <c r="J217" s="345"/>
      <c r="K217" s="346"/>
      <c r="L217" s="229"/>
      <c r="M217" s="228"/>
      <c r="N217" s="65"/>
      <c r="O217" s="65"/>
      <c r="P217" s="67"/>
      <c r="Q217" s="62"/>
      <c r="R217" s="68"/>
      <c r="S217" s="63"/>
      <c r="T217" s="63"/>
      <c r="U217" s="337"/>
      <c r="V217" s="63"/>
      <c r="W217" s="123"/>
      <c r="X217" s="69"/>
      <c r="Y217" s="81"/>
      <c r="Z217" s="152"/>
      <c r="AA217" s="146"/>
      <c r="AB217" s="153"/>
      <c r="AC217" s="154"/>
      <c r="AD217" s="152"/>
      <c r="AE217" s="152"/>
      <c r="AF217" s="155"/>
      <c r="AG217" s="156"/>
      <c r="AH217" s="155"/>
      <c r="AI217" s="317" t="str">
        <f t="shared" si="65"/>
        <v/>
      </c>
      <c r="AJ217" s="317" t="str">
        <f t="shared" si="66"/>
        <v/>
      </c>
      <c r="AK217" s="328" t="e">
        <f>IF(AR217=".OS",VLOOKUP($AT217,'Pull-Downs_Zyl'!M:N,2,FALSE),VLOOKUP($AT217,'Pull-Downs_Zyl'!K:L,2,FALSE))</f>
        <v>#N/A</v>
      </c>
      <c r="AL217" s="318" t="str">
        <f t="shared" si="73"/>
        <v/>
      </c>
      <c r="AM217" s="158" t="e">
        <f>VLOOKUP($AT217,'Pull-Downs_Zyl'!$K$5:$O$525,3,FALSE)</f>
        <v>#N/A</v>
      </c>
      <c r="AN217" s="151" t="str">
        <f t="shared" si="59"/>
        <v/>
      </c>
      <c r="AO217" s="151" t="str">
        <f t="shared" si="60"/>
        <v/>
      </c>
      <c r="AP217" s="151" t="str">
        <f t="shared" si="61"/>
        <v/>
      </c>
      <c r="AQ217" s="151" t="str">
        <f t="shared" si="62"/>
        <v/>
      </c>
      <c r="AR217" s="207" t="str">
        <f t="shared" si="67"/>
        <v/>
      </c>
      <c r="AS217" s="157" t="s">
        <v>95</v>
      </c>
      <c r="AT217" s="158" t="str">
        <f>IF(V217="Zubehör/Ersatzteile",VLOOKUP(W217,'Pull-Downs_Zyl'!$K$518:$O$525,3,FALSE),CONCATENATE(AN217,AO217,AP217,AQ217,AR217))</f>
        <v/>
      </c>
      <c r="AW217" s="70" t="str">
        <f t="shared" si="63"/>
        <v/>
      </c>
      <c r="BD217" s="70" t="str">
        <f t="shared" si="64"/>
        <v/>
      </c>
      <c r="BK217" s="70" t="e">
        <f>IF(AND(#REF!="ja",M217=9,E217="PegaSys Office eVAYO"),CONCATENATE(L217,#REF!,M217,F217),IF(AND(#REF!="ja",M217=9,E217="PegaSys Office"),CONCATENATE(L217,#REF!,M217,F217),""))</f>
        <v>#REF!</v>
      </c>
      <c r="CE217" s="312" t="str">
        <f>IF(E217="PegaSys 2.1",Datenquelle_Peg2.1!$A$2,"")</f>
        <v/>
      </c>
      <c r="CF217" s="312" t="str">
        <f t="shared" si="68"/>
        <v/>
      </c>
      <c r="CG217" s="312" t="str">
        <f t="shared" si="69"/>
        <v/>
      </c>
      <c r="CH217" s="312" t="str">
        <f>IF(OR(S217="Rosetten",S217="Ovalrosetten"),Datenquelle_Peg2.1!$E$2,IF(OR(S217="Langschild",S217="Langschild schmal"),Datenquelle_Peg2.1!$E$3,IF(S217="Kurzschild",Datenquelle_Peg2.1!$E$4,IF(S217="Scandinavian Oval",Datenquelle_Peg2.1!$E$6,""))))</f>
        <v/>
      </c>
      <c r="CI217" s="312" t="str">
        <f>IF(T217=182,Datenquelle_Peg2.1!$G$2,IF(T217=192,Datenquelle_Peg2.1!$G$3,IF(T217=282,Datenquelle_Peg2.1!$G$4,IF(T217=292,Datenquelle_Peg2.1!$G$5,IF(T217=1182,Datenquelle_Peg2.1!$G$6,"")))))</f>
        <v/>
      </c>
      <c r="CJ217" s="312" t="str">
        <f>IF(G217="links",Datenquelle_Peg2.1!$I$2,IF(G217="rechts",Datenquelle_Peg2.1!$I$3,""))</f>
        <v/>
      </c>
      <c r="CK217" s="312" t="str">
        <f>IF(M217=7,Datenquelle_Peg2.1!$K$2,IF(M217=8,Datenquelle_Peg2.1!$K$3,IF(M217=8.5,Datenquelle_Peg2.1!$K$4,IF(M217=9,Datenquelle_Peg2.1!$K$5,IF(M217="F9 (FS)",Datenquelle_Peg2.1!$K$6,IF(M217=10,Datenquelle_Peg2.1!$K$7,""))))))</f>
        <v/>
      </c>
      <c r="CL217" s="312" t="str">
        <f>IF(L217="37-46 mm",Datenquelle_Peg2.1!$M$2,IF(L217="47-56 mm",Datenquelle_Peg2.1!$M$3,IF(L217="57-66 mm",Datenquelle_Peg2.1!$M$4,IF(L217="67-76 mm",Datenquelle_Peg2.1!$M$5,IF(L217="77-86 mm",Datenquelle_Peg2.1!$M$6,IF(L217="87-96 mm",Datenquelle_Peg2.1!$M$7,IF(L217="97-106 mm",Datenquelle_Peg2.1!$M$8,IF(L217="107-116 mm",Datenquelle_Peg2.1!$M$9,IF(L217="117-126 mm",Datenquelle_Peg2.1!$M$10,IF(L217="127-136 mm",Datenquelle_Peg2.1!$M$11,IF(L217="137-146 mm",Datenquelle_Peg2.1!$M$12,IF(L217="147-156 mm",Datenquelle_Peg2.1!$M$13,IF(L217="156-160 mm",Datenquelle_Peg2.1!$M$14,"")))))))))))))</f>
        <v/>
      </c>
      <c r="CM217" s="312" t="str">
        <f>IF(N217="Profilzyl. PZ",Datenquelle_Peg2.1!$O$3,IF(N217="Blind",Datenquelle_Peg2.1!$O$2,IF(N217="Zylinderabdeckung",Datenquelle_Peg2.1!$O$4,IF(N217="Scandinavian Oval",Datenquelle_Peg2.1!$O$5,""))))</f>
        <v/>
      </c>
      <c r="CN217" s="312" t="str">
        <f>IF(P217="PZ 70",Datenquelle_Peg2.1!$Q$3,IF(P217="PZ 72",Datenquelle_Peg2.1!$Q$4,IF(P217="PZ 78",Datenquelle_Peg2.1!$Q$5,IF(P217="PZ 85",Datenquelle_Peg2.1!$Q$6,IF(P217="PZ 88",Datenquelle_Peg2.1!$Q$7,IF(P217="PZ 92",Datenquelle_Peg2.1!$Q$8,IF(P217="00",Datenquelle_Peg2.1!$Q$2,IF(P217="SO 105",Datenquelle_Peg2.1!$Q$9,""))))))))</f>
        <v/>
      </c>
      <c r="CO217" s="312" t="str">
        <f>IF(O217="Profilzyl. PZ",Datenquelle_Peg2.1!$S$3,IF(O217="Blind",Datenquelle_Peg2.1!$S$2,IF(O217="Scandinavian Oval",Datenquelle_Peg2.1!$S$4,"")))</f>
        <v/>
      </c>
      <c r="CP217" s="312" t="str">
        <f t="shared" si="74"/>
        <v/>
      </c>
      <c r="CQ217" s="312" t="str">
        <f>IF(AND(Q217="außen",R217="einrastend"),Datenquelle_Peg2.1!$W$3,IF(AND(Q217="außen",R217="verschraubt"),Datenquelle_Peg2.1!$W$2,""))</f>
        <v/>
      </c>
      <c r="CR217" s="312" t="str">
        <f t="shared" si="70"/>
        <v/>
      </c>
      <c r="CS217" s="312" t="str">
        <f t="shared" si="71"/>
        <v/>
      </c>
      <c r="CT217" s="312" t="str">
        <f t="shared" si="72"/>
        <v/>
      </c>
    </row>
    <row r="218" spans="1:155" ht="15.75" x14ac:dyDescent="0.2">
      <c r="A218" s="159" t="str">
        <f t="shared" si="75"/>
        <v/>
      </c>
      <c r="B218" s="72"/>
      <c r="C218" s="72"/>
      <c r="D218" s="73"/>
      <c r="E218" s="339"/>
      <c r="F218" s="340"/>
      <c r="G218" s="347"/>
      <c r="H218" s="347"/>
      <c r="I218" s="344"/>
      <c r="J218" s="345"/>
      <c r="K218" s="346"/>
      <c r="L218" s="229"/>
      <c r="M218" s="228"/>
      <c r="N218" s="65"/>
      <c r="O218" s="65"/>
      <c r="P218" s="67"/>
      <c r="Q218" s="62"/>
      <c r="R218" s="68"/>
      <c r="S218" s="63"/>
      <c r="T218" s="63"/>
      <c r="U218" s="337"/>
      <c r="V218" s="63"/>
      <c r="W218" s="123"/>
      <c r="X218" s="69"/>
      <c r="Y218" s="81"/>
      <c r="Z218" s="152"/>
      <c r="AA218" s="146"/>
      <c r="AB218" s="153"/>
      <c r="AC218" s="154"/>
      <c r="AD218" s="152"/>
      <c r="AE218" s="152"/>
      <c r="AF218" s="155"/>
      <c r="AG218" s="156"/>
      <c r="AH218" s="155"/>
      <c r="AI218" s="317" t="str">
        <f t="shared" si="65"/>
        <v/>
      </c>
      <c r="AJ218" s="317" t="str">
        <f t="shared" si="66"/>
        <v/>
      </c>
      <c r="AK218" s="328" t="e">
        <f>IF(AR218=".OS",VLOOKUP($AT218,'Pull-Downs_Zyl'!M:N,2,FALSE),VLOOKUP($AT218,'Pull-Downs_Zyl'!K:L,2,FALSE))</f>
        <v>#N/A</v>
      </c>
      <c r="AL218" s="318" t="str">
        <f t="shared" si="73"/>
        <v/>
      </c>
      <c r="AM218" s="158" t="e">
        <f>VLOOKUP($AT218,'Pull-Downs_Zyl'!$K$5:$O$525,3,FALSE)</f>
        <v>#N/A</v>
      </c>
      <c r="AN218" s="151" t="str">
        <f t="shared" si="59"/>
        <v/>
      </c>
      <c r="AO218" s="151" t="str">
        <f t="shared" si="60"/>
        <v/>
      </c>
      <c r="AP218" s="151" t="str">
        <f t="shared" si="61"/>
        <v/>
      </c>
      <c r="AQ218" s="151" t="str">
        <f t="shared" si="62"/>
        <v/>
      </c>
      <c r="AR218" s="207" t="str">
        <f t="shared" si="67"/>
        <v/>
      </c>
      <c r="AS218" s="157" t="s">
        <v>95</v>
      </c>
      <c r="AT218" s="158" t="str">
        <f>IF(V218="Zubehör/Ersatzteile",VLOOKUP(W218,'Pull-Downs_Zyl'!$K$518:$O$525,3,FALSE),CONCATENATE(AN218,AO218,AP218,AQ218,AR218))</f>
        <v/>
      </c>
      <c r="AW218" s="70" t="str">
        <f t="shared" si="63"/>
        <v/>
      </c>
      <c r="BD218" s="70" t="str">
        <f t="shared" si="64"/>
        <v/>
      </c>
      <c r="BK218" s="70" t="e">
        <f>IF(AND(#REF!="ja",M218=9,E218="PegaSys Office eVAYO"),CONCATENATE(L218,#REF!,M218,F218),IF(AND(#REF!="ja",M218=9,E218="PegaSys Office"),CONCATENATE(L218,#REF!,M218,F218),""))</f>
        <v>#REF!</v>
      </c>
      <c r="CE218" s="312" t="str">
        <f>IF(E218="PegaSys 2.1",Datenquelle_Peg2.1!$A$2,"")</f>
        <v/>
      </c>
      <c r="CF218" s="312" t="str">
        <f t="shared" si="68"/>
        <v/>
      </c>
      <c r="CG218" s="312" t="str">
        <f t="shared" si="69"/>
        <v/>
      </c>
      <c r="CH218" s="312" t="str">
        <f>IF(OR(S218="Rosetten",S218="Ovalrosetten"),Datenquelle_Peg2.1!$E$2,IF(OR(S218="Langschild",S218="Langschild schmal"),Datenquelle_Peg2.1!$E$3,IF(S218="Kurzschild",Datenquelle_Peg2.1!$E$4,IF(S218="Scandinavian Oval",Datenquelle_Peg2.1!$E$6,""))))</f>
        <v/>
      </c>
      <c r="CI218" s="312" t="str">
        <f>IF(T218=182,Datenquelle_Peg2.1!$G$2,IF(T218=192,Datenquelle_Peg2.1!$G$3,IF(T218=282,Datenquelle_Peg2.1!$G$4,IF(T218=292,Datenquelle_Peg2.1!$G$5,IF(T218=1182,Datenquelle_Peg2.1!$G$6,"")))))</f>
        <v/>
      </c>
      <c r="CJ218" s="312" t="str">
        <f>IF(G218="links",Datenquelle_Peg2.1!$I$2,IF(G218="rechts",Datenquelle_Peg2.1!$I$3,""))</f>
        <v/>
      </c>
      <c r="CK218" s="312" t="str">
        <f>IF(M218=7,Datenquelle_Peg2.1!$K$2,IF(M218=8,Datenquelle_Peg2.1!$K$3,IF(M218=8.5,Datenquelle_Peg2.1!$K$4,IF(M218=9,Datenquelle_Peg2.1!$K$5,IF(M218="F9 (FS)",Datenquelle_Peg2.1!$K$6,IF(M218=10,Datenquelle_Peg2.1!$K$7,""))))))</f>
        <v/>
      </c>
      <c r="CL218" s="312" t="str">
        <f>IF(L218="37-46 mm",Datenquelle_Peg2.1!$M$2,IF(L218="47-56 mm",Datenquelle_Peg2.1!$M$3,IF(L218="57-66 mm",Datenquelle_Peg2.1!$M$4,IF(L218="67-76 mm",Datenquelle_Peg2.1!$M$5,IF(L218="77-86 mm",Datenquelle_Peg2.1!$M$6,IF(L218="87-96 mm",Datenquelle_Peg2.1!$M$7,IF(L218="97-106 mm",Datenquelle_Peg2.1!$M$8,IF(L218="107-116 mm",Datenquelle_Peg2.1!$M$9,IF(L218="117-126 mm",Datenquelle_Peg2.1!$M$10,IF(L218="127-136 mm",Datenquelle_Peg2.1!$M$11,IF(L218="137-146 mm",Datenquelle_Peg2.1!$M$12,IF(L218="147-156 mm",Datenquelle_Peg2.1!$M$13,IF(L218="156-160 mm",Datenquelle_Peg2.1!$M$14,"")))))))))))))</f>
        <v/>
      </c>
      <c r="CM218" s="312" t="str">
        <f>IF(N218="Profilzyl. PZ",Datenquelle_Peg2.1!$O$3,IF(N218="Blind",Datenquelle_Peg2.1!$O$2,IF(N218="Zylinderabdeckung",Datenquelle_Peg2.1!$O$4,IF(N218="Scandinavian Oval",Datenquelle_Peg2.1!$O$5,""))))</f>
        <v/>
      </c>
      <c r="CN218" s="312" t="str">
        <f>IF(P218="PZ 70",Datenquelle_Peg2.1!$Q$3,IF(P218="PZ 72",Datenquelle_Peg2.1!$Q$4,IF(P218="PZ 78",Datenquelle_Peg2.1!$Q$5,IF(P218="PZ 85",Datenquelle_Peg2.1!$Q$6,IF(P218="PZ 88",Datenquelle_Peg2.1!$Q$7,IF(P218="PZ 92",Datenquelle_Peg2.1!$Q$8,IF(P218="00",Datenquelle_Peg2.1!$Q$2,IF(P218="SO 105",Datenquelle_Peg2.1!$Q$9,""))))))))</f>
        <v/>
      </c>
      <c r="CO218" s="312" t="str">
        <f>IF(O218="Profilzyl. PZ",Datenquelle_Peg2.1!$S$3,IF(O218="Blind",Datenquelle_Peg2.1!$S$2,IF(O218="Scandinavian Oval",Datenquelle_Peg2.1!$S$4,"")))</f>
        <v/>
      </c>
      <c r="CP218" s="312" t="str">
        <f t="shared" si="74"/>
        <v/>
      </c>
      <c r="CQ218" s="312" t="str">
        <f>IF(AND(Q218="außen",R218="einrastend"),Datenquelle_Peg2.1!$W$3,IF(AND(Q218="außen",R218="verschraubt"),Datenquelle_Peg2.1!$W$2,""))</f>
        <v/>
      </c>
      <c r="CR218" s="312" t="str">
        <f t="shared" si="70"/>
        <v/>
      </c>
      <c r="CS218" s="312" t="str">
        <f t="shared" si="71"/>
        <v/>
      </c>
      <c r="CT218" s="312" t="str">
        <f t="shared" si="72"/>
        <v/>
      </c>
    </row>
    <row r="219" spans="1:155" ht="15.75" x14ac:dyDescent="0.2">
      <c r="A219" s="159" t="str">
        <f t="shared" si="75"/>
        <v/>
      </c>
      <c r="B219" s="72"/>
      <c r="C219" s="72"/>
      <c r="D219" s="73"/>
      <c r="E219" s="339"/>
      <c r="F219" s="340"/>
      <c r="G219" s="347"/>
      <c r="H219" s="347"/>
      <c r="I219" s="344"/>
      <c r="J219" s="345"/>
      <c r="K219" s="346"/>
      <c r="L219" s="229"/>
      <c r="M219" s="228"/>
      <c r="N219" s="65"/>
      <c r="O219" s="65"/>
      <c r="P219" s="67"/>
      <c r="Q219" s="62"/>
      <c r="R219" s="68"/>
      <c r="S219" s="63"/>
      <c r="T219" s="63"/>
      <c r="U219" s="337"/>
      <c r="V219" s="63"/>
      <c r="W219" s="123"/>
      <c r="X219" s="69"/>
      <c r="Y219" s="81"/>
      <c r="Z219" s="152"/>
      <c r="AA219" s="146"/>
      <c r="AB219" s="153"/>
      <c r="AC219" s="154"/>
      <c r="AD219" s="152"/>
      <c r="AE219" s="152"/>
      <c r="AF219" s="155"/>
      <c r="AG219" s="156"/>
      <c r="AH219" s="155"/>
      <c r="AI219" s="317" t="str">
        <f t="shared" si="65"/>
        <v/>
      </c>
      <c r="AJ219" s="317" t="str">
        <f t="shared" si="66"/>
        <v/>
      </c>
      <c r="AK219" s="328" t="e">
        <f>IF(AR219=".OS",VLOOKUP($AT219,'Pull-Downs_Zyl'!M:N,2,FALSE),VLOOKUP($AT219,'Pull-Downs_Zyl'!K:L,2,FALSE))</f>
        <v>#N/A</v>
      </c>
      <c r="AL219" s="318" t="str">
        <f t="shared" si="73"/>
        <v/>
      </c>
      <c r="AM219" s="158" t="e">
        <f>VLOOKUP($AT219,'Pull-Downs_Zyl'!$K$5:$O$525,3,FALSE)</f>
        <v>#N/A</v>
      </c>
      <c r="AN219" s="151" t="str">
        <f t="shared" si="59"/>
        <v/>
      </c>
      <c r="AO219" s="151" t="str">
        <f t="shared" si="60"/>
        <v/>
      </c>
      <c r="AP219" s="151" t="str">
        <f t="shared" si="61"/>
        <v/>
      </c>
      <c r="AQ219" s="151" t="str">
        <f t="shared" si="62"/>
        <v/>
      </c>
      <c r="AR219" s="207" t="str">
        <f t="shared" si="67"/>
        <v/>
      </c>
      <c r="AS219" s="157" t="s">
        <v>95</v>
      </c>
      <c r="AT219" s="158" t="str">
        <f>IF(V219="Zubehör/Ersatzteile",VLOOKUP(W219,'Pull-Downs_Zyl'!$K$518:$O$525,3,FALSE),CONCATENATE(AN219,AO219,AP219,AQ219,AR219))</f>
        <v/>
      </c>
      <c r="AW219" s="70" t="str">
        <f t="shared" si="63"/>
        <v/>
      </c>
      <c r="BD219" s="70" t="str">
        <f t="shared" si="64"/>
        <v/>
      </c>
      <c r="BK219" s="70" t="e">
        <f>IF(AND(#REF!="ja",M219=9,E219="PegaSys Office eVAYO"),CONCATENATE(L219,#REF!,M219,F219),IF(AND(#REF!="ja",M219=9,E219="PegaSys Office"),CONCATENATE(L219,#REF!,M219,F219),""))</f>
        <v>#REF!</v>
      </c>
      <c r="CE219" s="312" t="str">
        <f>IF(E219="PegaSys 2.1",Datenquelle_Peg2.1!$A$2,"")</f>
        <v/>
      </c>
      <c r="CF219" s="312" t="str">
        <f t="shared" si="68"/>
        <v/>
      </c>
      <c r="CG219" s="312" t="str">
        <f t="shared" si="69"/>
        <v/>
      </c>
      <c r="CH219" s="312" t="str">
        <f>IF(OR(S219="Rosetten",S219="Ovalrosetten"),Datenquelle_Peg2.1!$E$2,IF(OR(S219="Langschild",S219="Langschild schmal"),Datenquelle_Peg2.1!$E$3,IF(S219="Kurzschild",Datenquelle_Peg2.1!$E$4,IF(S219="Scandinavian Oval",Datenquelle_Peg2.1!$E$6,""))))</f>
        <v/>
      </c>
      <c r="CI219" s="312" t="str">
        <f>IF(T219=182,Datenquelle_Peg2.1!$G$2,IF(T219=192,Datenquelle_Peg2.1!$G$3,IF(T219=282,Datenquelle_Peg2.1!$G$4,IF(T219=292,Datenquelle_Peg2.1!$G$5,IF(T219=1182,Datenquelle_Peg2.1!$G$6,"")))))</f>
        <v/>
      </c>
      <c r="CJ219" s="312" t="str">
        <f>IF(G219="links",Datenquelle_Peg2.1!$I$2,IF(G219="rechts",Datenquelle_Peg2.1!$I$3,""))</f>
        <v/>
      </c>
      <c r="CK219" s="312" t="str">
        <f>IF(M219=7,Datenquelle_Peg2.1!$K$2,IF(M219=8,Datenquelle_Peg2.1!$K$3,IF(M219=8.5,Datenquelle_Peg2.1!$K$4,IF(M219=9,Datenquelle_Peg2.1!$K$5,IF(M219="F9 (FS)",Datenquelle_Peg2.1!$K$6,IF(M219=10,Datenquelle_Peg2.1!$K$7,""))))))</f>
        <v/>
      </c>
      <c r="CL219" s="312" t="str">
        <f>IF(L219="37-46 mm",Datenquelle_Peg2.1!$M$2,IF(L219="47-56 mm",Datenquelle_Peg2.1!$M$3,IF(L219="57-66 mm",Datenquelle_Peg2.1!$M$4,IF(L219="67-76 mm",Datenquelle_Peg2.1!$M$5,IF(L219="77-86 mm",Datenquelle_Peg2.1!$M$6,IF(L219="87-96 mm",Datenquelle_Peg2.1!$M$7,IF(L219="97-106 mm",Datenquelle_Peg2.1!$M$8,IF(L219="107-116 mm",Datenquelle_Peg2.1!$M$9,IF(L219="117-126 mm",Datenquelle_Peg2.1!$M$10,IF(L219="127-136 mm",Datenquelle_Peg2.1!$M$11,IF(L219="137-146 mm",Datenquelle_Peg2.1!$M$12,IF(L219="147-156 mm",Datenquelle_Peg2.1!$M$13,IF(L219="156-160 mm",Datenquelle_Peg2.1!$M$14,"")))))))))))))</f>
        <v/>
      </c>
      <c r="CM219" s="312" t="str">
        <f>IF(N219="Profilzyl. PZ",Datenquelle_Peg2.1!$O$3,IF(N219="Blind",Datenquelle_Peg2.1!$O$2,IF(N219="Zylinderabdeckung",Datenquelle_Peg2.1!$O$4,IF(N219="Scandinavian Oval",Datenquelle_Peg2.1!$O$5,""))))</f>
        <v/>
      </c>
      <c r="CN219" s="312" t="str">
        <f>IF(P219="PZ 70",Datenquelle_Peg2.1!$Q$3,IF(P219="PZ 72",Datenquelle_Peg2.1!$Q$4,IF(P219="PZ 78",Datenquelle_Peg2.1!$Q$5,IF(P219="PZ 85",Datenquelle_Peg2.1!$Q$6,IF(P219="PZ 88",Datenquelle_Peg2.1!$Q$7,IF(P219="PZ 92",Datenquelle_Peg2.1!$Q$8,IF(P219="00",Datenquelle_Peg2.1!$Q$2,IF(P219="SO 105",Datenquelle_Peg2.1!$Q$9,""))))))))</f>
        <v/>
      </c>
      <c r="CO219" s="312" t="str">
        <f>IF(O219="Profilzyl. PZ",Datenquelle_Peg2.1!$S$3,IF(O219="Blind",Datenquelle_Peg2.1!$S$2,IF(O219="Scandinavian Oval",Datenquelle_Peg2.1!$S$4,"")))</f>
        <v/>
      </c>
      <c r="CP219" s="312" t="str">
        <f t="shared" si="74"/>
        <v/>
      </c>
      <c r="CQ219" s="312" t="str">
        <f>IF(AND(Q219="außen",R219="einrastend"),Datenquelle_Peg2.1!$W$3,IF(AND(Q219="außen",R219="verschraubt"),Datenquelle_Peg2.1!$W$2,""))</f>
        <v/>
      </c>
      <c r="CR219" s="312" t="str">
        <f t="shared" si="70"/>
        <v/>
      </c>
      <c r="CS219" s="312" t="str">
        <f t="shared" si="71"/>
        <v/>
      </c>
      <c r="CT219" s="312" t="str">
        <f t="shared" si="72"/>
        <v/>
      </c>
    </row>
    <row r="220" spans="1:155" ht="15.75" x14ac:dyDescent="0.2">
      <c r="A220" s="159" t="str">
        <f t="shared" si="75"/>
        <v/>
      </c>
      <c r="B220" s="72"/>
      <c r="C220" s="72"/>
      <c r="D220" s="73"/>
      <c r="E220" s="339"/>
      <c r="F220" s="340"/>
      <c r="G220" s="347"/>
      <c r="H220" s="347"/>
      <c r="I220" s="344"/>
      <c r="J220" s="345"/>
      <c r="K220" s="346"/>
      <c r="L220" s="229"/>
      <c r="M220" s="228"/>
      <c r="N220" s="65"/>
      <c r="O220" s="65"/>
      <c r="P220" s="67"/>
      <c r="Q220" s="62"/>
      <c r="R220" s="68"/>
      <c r="S220" s="63"/>
      <c r="T220" s="63"/>
      <c r="U220" s="337"/>
      <c r="V220" s="63"/>
      <c r="W220" s="123"/>
      <c r="X220" s="69"/>
      <c r="Y220" s="81"/>
      <c r="Z220" s="152"/>
      <c r="AA220" s="146"/>
      <c r="AB220" s="153"/>
      <c r="AC220" s="154"/>
      <c r="AD220" s="152"/>
      <c r="AE220" s="152"/>
      <c r="AF220" s="155"/>
      <c r="AG220" s="156"/>
      <c r="AH220" s="155"/>
      <c r="AI220" s="317" t="str">
        <f t="shared" si="65"/>
        <v/>
      </c>
      <c r="AJ220" s="317" t="str">
        <f t="shared" si="66"/>
        <v/>
      </c>
      <c r="AK220" s="328" t="e">
        <f>IF(AR220=".OS",VLOOKUP($AT220,'Pull-Downs_Zyl'!M:N,2,FALSE),VLOOKUP($AT220,'Pull-Downs_Zyl'!K:L,2,FALSE))</f>
        <v>#N/A</v>
      </c>
      <c r="AL220" s="318" t="str">
        <f t="shared" si="73"/>
        <v/>
      </c>
      <c r="AM220" s="158" t="e">
        <f>VLOOKUP($AT220,'Pull-Downs_Zyl'!$K$5:$O$525,3,FALSE)</f>
        <v>#N/A</v>
      </c>
      <c r="AN220" s="151" t="str">
        <f t="shared" si="59"/>
        <v/>
      </c>
      <c r="AO220" s="151" t="str">
        <f t="shared" si="60"/>
        <v/>
      </c>
      <c r="AP220" s="151" t="str">
        <f t="shared" si="61"/>
        <v/>
      </c>
      <c r="AQ220" s="151" t="str">
        <f t="shared" si="62"/>
        <v/>
      </c>
      <c r="AR220" s="207" t="str">
        <f t="shared" si="67"/>
        <v/>
      </c>
      <c r="AS220" s="157" t="s">
        <v>95</v>
      </c>
      <c r="AT220" s="158" t="str">
        <f>IF(V220="Zubehör/Ersatzteile",VLOOKUP(W220,'Pull-Downs_Zyl'!$K$518:$O$525,3,FALSE),CONCATENATE(AN220,AO220,AP220,AQ220,AR220))</f>
        <v/>
      </c>
      <c r="AW220" s="70" t="str">
        <f t="shared" si="63"/>
        <v/>
      </c>
      <c r="BD220" s="70" t="str">
        <f t="shared" si="64"/>
        <v/>
      </c>
      <c r="BK220" s="70" t="e">
        <f>IF(AND(#REF!="ja",M220=9,E220="PegaSys Office eVAYO"),CONCATENATE(L220,#REF!,M220,F220),IF(AND(#REF!="ja",M220=9,E220="PegaSys Office"),CONCATENATE(L220,#REF!,M220,F220),""))</f>
        <v>#REF!</v>
      </c>
      <c r="CE220" s="312" t="str">
        <f>IF(E220="PegaSys 2.1",Datenquelle_Peg2.1!$A$2,"")</f>
        <v/>
      </c>
      <c r="CF220" s="312" t="str">
        <f t="shared" si="68"/>
        <v/>
      </c>
      <c r="CG220" s="312" t="str">
        <f t="shared" si="69"/>
        <v/>
      </c>
      <c r="CH220" s="312" t="str">
        <f>IF(OR(S220="Rosetten",S220="Ovalrosetten"),Datenquelle_Peg2.1!$E$2,IF(OR(S220="Langschild",S220="Langschild schmal"),Datenquelle_Peg2.1!$E$3,IF(S220="Kurzschild",Datenquelle_Peg2.1!$E$4,IF(S220="Scandinavian Oval",Datenquelle_Peg2.1!$E$6,""))))</f>
        <v/>
      </c>
      <c r="CI220" s="312" t="str">
        <f>IF(T220=182,Datenquelle_Peg2.1!$G$2,IF(T220=192,Datenquelle_Peg2.1!$G$3,IF(T220=282,Datenquelle_Peg2.1!$G$4,IF(T220=292,Datenquelle_Peg2.1!$G$5,IF(T220=1182,Datenquelle_Peg2.1!$G$6,"")))))</f>
        <v/>
      </c>
      <c r="CJ220" s="312" t="str">
        <f>IF(G220="links",Datenquelle_Peg2.1!$I$2,IF(G220="rechts",Datenquelle_Peg2.1!$I$3,""))</f>
        <v/>
      </c>
      <c r="CK220" s="312" t="str">
        <f>IF(M220=7,Datenquelle_Peg2.1!$K$2,IF(M220=8,Datenquelle_Peg2.1!$K$3,IF(M220=8.5,Datenquelle_Peg2.1!$K$4,IF(M220=9,Datenquelle_Peg2.1!$K$5,IF(M220="F9 (FS)",Datenquelle_Peg2.1!$K$6,IF(M220=10,Datenquelle_Peg2.1!$K$7,""))))))</f>
        <v/>
      </c>
      <c r="CL220" s="312" t="str">
        <f>IF(L220="37-46 mm",Datenquelle_Peg2.1!$M$2,IF(L220="47-56 mm",Datenquelle_Peg2.1!$M$3,IF(L220="57-66 mm",Datenquelle_Peg2.1!$M$4,IF(L220="67-76 mm",Datenquelle_Peg2.1!$M$5,IF(L220="77-86 mm",Datenquelle_Peg2.1!$M$6,IF(L220="87-96 mm",Datenquelle_Peg2.1!$M$7,IF(L220="97-106 mm",Datenquelle_Peg2.1!$M$8,IF(L220="107-116 mm",Datenquelle_Peg2.1!$M$9,IF(L220="117-126 mm",Datenquelle_Peg2.1!$M$10,IF(L220="127-136 mm",Datenquelle_Peg2.1!$M$11,IF(L220="137-146 mm",Datenquelle_Peg2.1!$M$12,IF(L220="147-156 mm",Datenquelle_Peg2.1!$M$13,IF(L220="156-160 mm",Datenquelle_Peg2.1!$M$14,"")))))))))))))</f>
        <v/>
      </c>
      <c r="CM220" s="312" t="str">
        <f>IF(N220="Profilzyl. PZ",Datenquelle_Peg2.1!$O$3,IF(N220="Blind",Datenquelle_Peg2.1!$O$2,IF(N220="Zylinderabdeckung",Datenquelle_Peg2.1!$O$4,IF(N220="Scandinavian Oval",Datenquelle_Peg2.1!$O$5,""))))</f>
        <v/>
      </c>
      <c r="CN220" s="312" t="str">
        <f>IF(P220="PZ 70",Datenquelle_Peg2.1!$Q$3,IF(P220="PZ 72",Datenquelle_Peg2.1!$Q$4,IF(P220="PZ 78",Datenquelle_Peg2.1!$Q$5,IF(P220="PZ 85",Datenquelle_Peg2.1!$Q$6,IF(P220="PZ 88",Datenquelle_Peg2.1!$Q$7,IF(P220="PZ 92",Datenquelle_Peg2.1!$Q$8,IF(P220="00",Datenquelle_Peg2.1!$Q$2,IF(P220="SO 105",Datenquelle_Peg2.1!$Q$9,""))))))))</f>
        <v/>
      </c>
      <c r="CO220" s="312" t="str">
        <f>IF(O220="Profilzyl. PZ",Datenquelle_Peg2.1!$S$3,IF(O220="Blind",Datenquelle_Peg2.1!$S$2,IF(O220="Scandinavian Oval",Datenquelle_Peg2.1!$S$4,"")))</f>
        <v/>
      </c>
      <c r="CP220" s="312" t="str">
        <f t="shared" si="74"/>
        <v/>
      </c>
      <c r="CQ220" s="312" t="str">
        <f>IF(AND(Q220="außen",R220="einrastend"),Datenquelle_Peg2.1!$W$3,IF(AND(Q220="außen",R220="verschraubt"),Datenquelle_Peg2.1!$W$2,""))</f>
        <v/>
      </c>
      <c r="CR220" s="312" t="str">
        <f t="shared" si="70"/>
        <v/>
      </c>
      <c r="CS220" s="312" t="str">
        <f t="shared" si="71"/>
        <v/>
      </c>
      <c r="CT220" s="312" t="str">
        <f t="shared" si="72"/>
        <v/>
      </c>
    </row>
    <row r="221" spans="1:155" ht="15.75" x14ac:dyDescent="0.2">
      <c r="A221" s="159" t="str">
        <f t="shared" si="75"/>
        <v/>
      </c>
      <c r="B221" s="72"/>
      <c r="C221" s="72"/>
      <c r="D221" s="73"/>
      <c r="E221" s="339"/>
      <c r="F221" s="340"/>
      <c r="G221" s="347"/>
      <c r="H221" s="347"/>
      <c r="I221" s="344"/>
      <c r="J221" s="345"/>
      <c r="K221" s="346"/>
      <c r="L221" s="229"/>
      <c r="M221" s="228"/>
      <c r="N221" s="65"/>
      <c r="O221" s="65"/>
      <c r="P221" s="67"/>
      <c r="Q221" s="62"/>
      <c r="R221" s="68"/>
      <c r="S221" s="63"/>
      <c r="T221" s="63"/>
      <c r="U221" s="337"/>
      <c r="V221" s="63"/>
      <c r="W221" s="123"/>
      <c r="X221" s="69"/>
      <c r="Y221" s="81"/>
      <c r="Z221" s="152"/>
      <c r="AA221" s="146"/>
      <c r="AB221" s="153"/>
      <c r="AC221" s="154"/>
      <c r="AD221" s="152"/>
      <c r="AE221" s="152"/>
      <c r="AF221" s="155"/>
      <c r="AG221" s="156"/>
      <c r="AH221" s="155"/>
      <c r="AI221" s="317" t="str">
        <f t="shared" si="65"/>
        <v/>
      </c>
      <c r="AJ221" s="317" t="str">
        <f t="shared" si="66"/>
        <v/>
      </c>
      <c r="AK221" s="328" t="e">
        <f>IF(AR221=".OS",VLOOKUP($AT221,'Pull-Downs_Zyl'!M:N,2,FALSE),VLOOKUP($AT221,'Pull-Downs_Zyl'!K:L,2,FALSE))</f>
        <v>#N/A</v>
      </c>
      <c r="AL221" s="318" t="str">
        <f t="shared" si="73"/>
        <v/>
      </c>
      <c r="AM221" s="158" t="e">
        <f>VLOOKUP($AT221,'Pull-Downs_Zyl'!$K$5:$O$525,3,FALSE)</f>
        <v>#N/A</v>
      </c>
      <c r="AN221" s="151" t="str">
        <f t="shared" si="59"/>
        <v/>
      </c>
      <c r="AO221" s="151" t="str">
        <f t="shared" si="60"/>
        <v/>
      </c>
      <c r="AP221" s="151" t="str">
        <f t="shared" si="61"/>
        <v/>
      </c>
      <c r="AQ221" s="151" t="str">
        <f t="shared" si="62"/>
        <v/>
      </c>
      <c r="AR221" s="207" t="str">
        <f t="shared" si="67"/>
        <v/>
      </c>
      <c r="AS221" s="157" t="s">
        <v>95</v>
      </c>
      <c r="AT221" s="158" t="str">
        <f>IF(V221="Zubehör/Ersatzteile",VLOOKUP(W221,'Pull-Downs_Zyl'!$K$518:$O$525,3,FALSE),CONCATENATE(AN221,AO221,AP221,AQ221,AR221))</f>
        <v/>
      </c>
      <c r="AW221" s="70" t="str">
        <f t="shared" si="63"/>
        <v/>
      </c>
      <c r="BD221" s="70" t="str">
        <f t="shared" si="64"/>
        <v/>
      </c>
      <c r="BK221" s="70" t="e">
        <f>IF(AND(#REF!="ja",M221=9,E221="PegaSys Office eVAYO"),CONCATENATE(L221,#REF!,M221,F221),IF(AND(#REF!="ja",M221=9,E221="PegaSys Office"),CONCATENATE(L221,#REF!,M221,F221),""))</f>
        <v>#REF!</v>
      </c>
      <c r="CE221" s="312" t="str">
        <f>IF(E221="PegaSys 2.1",Datenquelle_Peg2.1!$A$2,"")</f>
        <v/>
      </c>
      <c r="CF221" s="312" t="str">
        <f t="shared" si="68"/>
        <v/>
      </c>
      <c r="CG221" s="312" t="str">
        <f t="shared" si="69"/>
        <v/>
      </c>
      <c r="CH221" s="312" t="str">
        <f>IF(OR(S221="Rosetten",S221="Ovalrosetten"),Datenquelle_Peg2.1!$E$2,IF(OR(S221="Langschild",S221="Langschild schmal"),Datenquelle_Peg2.1!$E$3,IF(S221="Kurzschild",Datenquelle_Peg2.1!$E$4,IF(S221="Scandinavian Oval",Datenquelle_Peg2.1!$E$6,""))))</f>
        <v/>
      </c>
      <c r="CI221" s="312" t="str">
        <f>IF(T221=182,Datenquelle_Peg2.1!$G$2,IF(T221=192,Datenquelle_Peg2.1!$G$3,IF(T221=282,Datenquelle_Peg2.1!$G$4,IF(T221=292,Datenquelle_Peg2.1!$G$5,IF(T221=1182,Datenquelle_Peg2.1!$G$6,"")))))</f>
        <v/>
      </c>
      <c r="CJ221" s="312" t="str">
        <f>IF(G221="links",Datenquelle_Peg2.1!$I$2,IF(G221="rechts",Datenquelle_Peg2.1!$I$3,""))</f>
        <v/>
      </c>
      <c r="CK221" s="312" t="str">
        <f>IF(M221=7,Datenquelle_Peg2.1!$K$2,IF(M221=8,Datenquelle_Peg2.1!$K$3,IF(M221=8.5,Datenquelle_Peg2.1!$K$4,IF(M221=9,Datenquelle_Peg2.1!$K$5,IF(M221="F9 (FS)",Datenquelle_Peg2.1!$K$6,IF(M221=10,Datenquelle_Peg2.1!$K$7,""))))))</f>
        <v/>
      </c>
      <c r="CL221" s="312" t="str">
        <f>IF(L221="37-46 mm",Datenquelle_Peg2.1!$M$2,IF(L221="47-56 mm",Datenquelle_Peg2.1!$M$3,IF(L221="57-66 mm",Datenquelle_Peg2.1!$M$4,IF(L221="67-76 mm",Datenquelle_Peg2.1!$M$5,IF(L221="77-86 mm",Datenquelle_Peg2.1!$M$6,IF(L221="87-96 mm",Datenquelle_Peg2.1!$M$7,IF(L221="97-106 mm",Datenquelle_Peg2.1!$M$8,IF(L221="107-116 mm",Datenquelle_Peg2.1!$M$9,IF(L221="117-126 mm",Datenquelle_Peg2.1!$M$10,IF(L221="127-136 mm",Datenquelle_Peg2.1!$M$11,IF(L221="137-146 mm",Datenquelle_Peg2.1!$M$12,IF(L221="147-156 mm",Datenquelle_Peg2.1!$M$13,IF(L221="156-160 mm",Datenquelle_Peg2.1!$M$14,"")))))))))))))</f>
        <v/>
      </c>
      <c r="CM221" s="312" t="str">
        <f>IF(N221="Profilzyl. PZ",Datenquelle_Peg2.1!$O$3,IF(N221="Blind",Datenquelle_Peg2.1!$O$2,IF(N221="Zylinderabdeckung",Datenquelle_Peg2.1!$O$4,IF(N221="Scandinavian Oval",Datenquelle_Peg2.1!$O$5,""))))</f>
        <v/>
      </c>
      <c r="CN221" s="312" t="str">
        <f>IF(P221="PZ 70",Datenquelle_Peg2.1!$Q$3,IF(P221="PZ 72",Datenquelle_Peg2.1!$Q$4,IF(P221="PZ 78",Datenquelle_Peg2.1!$Q$5,IF(P221="PZ 85",Datenquelle_Peg2.1!$Q$6,IF(P221="PZ 88",Datenquelle_Peg2.1!$Q$7,IF(P221="PZ 92",Datenquelle_Peg2.1!$Q$8,IF(P221="00",Datenquelle_Peg2.1!$Q$2,IF(P221="SO 105",Datenquelle_Peg2.1!$Q$9,""))))))))</f>
        <v/>
      </c>
      <c r="CO221" s="312" t="str">
        <f>IF(O221="Profilzyl. PZ",Datenquelle_Peg2.1!$S$3,IF(O221="Blind",Datenquelle_Peg2.1!$S$2,IF(O221="Scandinavian Oval",Datenquelle_Peg2.1!$S$4,"")))</f>
        <v/>
      </c>
      <c r="CP221" s="312" t="str">
        <f t="shared" si="74"/>
        <v/>
      </c>
      <c r="CQ221" s="312" t="str">
        <f>IF(AND(Q221="außen",R221="einrastend"),Datenquelle_Peg2.1!$W$3,IF(AND(Q221="außen",R221="verschraubt"),Datenquelle_Peg2.1!$W$2,""))</f>
        <v/>
      </c>
      <c r="CR221" s="312" t="str">
        <f t="shared" si="70"/>
        <v/>
      </c>
      <c r="CS221" s="312" t="str">
        <f t="shared" si="71"/>
        <v/>
      </c>
      <c r="CT221" s="312" t="str">
        <f t="shared" si="72"/>
        <v/>
      </c>
    </row>
    <row r="222" spans="1:155" ht="15.75" x14ac:dyDescent="0.2">
      <c r="A222" s="159" t="str">
        <f t="shared" si="75"/>
        <v/>
      </c>
      <c r="B222" s="72"/>
      <c r="C222" s="72"/>
      <c r="D222" s="73"/>
      <c r="E222" s="339"/>
      <c r="F222" s="340"/>
      <c r="G222" s="347"/>
      <c r="H222" s="347"/>
      <c r="I222" s="344"/>
      <c r="J222" s="345"/>
      <c r="K222" s="346"/>
      <c r="L222" s="229"/>
      <c r="M222" s="228"/>
      <c r="N222" s="65"/>
      <c r="O222" s="65"/>
      <c r="P222" s="67"/>
      <c r="Q222" s="62"/>
      <c r="R222" s="68"/>
      <c r="S222" s="63"/>
      <c r="T222" s="63"/>
      <c r="U222" s="337"/>
      <c r="V222" s="63"/>
      <c r="W222" s="123"/>
      <c r="X222" s="69"/>
      <c r="Y222" s="81"/>
      <c r="Z222" s="152"/>
      <c r="AA222" s="146"/>
      <c r="AB222" s="153"/>
      <c r="AC222" s="154"/>
      <c r="AD222" s="152"/>
      <c r="AE222" s="152"/>
      <c r="AF222" s="155"/>
      <c r="AG222" s="156"/>
      <c r="AH222" s="155"/>
      <c r="AI222" s="317" t="str">
        <f t="shared" si="65"/>
        <v/>
      </c>
      <c r="AJ222" s="317" t="str">
        <f t="shared" si="66"/>
        <v/>
      </c>
      <c r="AK222" s="328" t="e">
        <f>IF(AR222=".OS",VLOOKUP($AT222,'Pull-Downs_Zyl'!M:N,2,FALSE),VLOOKUP($AT222,'Pull-Downs_Zyl'!K:L,2,FALSE))</f>
        <v>#N/A</v>
      </c>
      <c r="AL222" s="318" t="str">
        <f t="shared" si="73"/>
        <v/>
      </c>
      <c r="AM222" s="158" t="e">
        <f>VLOOKUP($AT222,'Pull-Downs_Zyl'!$K$5:$O$525,3,FALSE)</f>
        <v>#N/A</v>
      </c>
      <c r="AN222" s="151" t="str">
        <f t="shared" si="59"/>
        <v/>
      </c>
      <c r="AO222" s="151" t="str">
        <f t="shared" si="60"/>
        <v/>
      </c>
      <c r="AP222" s="151" t="str">
        <f t="shared" si="61"/>
        <v/>
      </c>
      <c r="AQ222" s="151" t="str">
        <f t="shared" si="62"/>
        <v/>
      </c>
      <c r="AR222" s="207" t="str">
        <f t="shared" si="67"/>
        <v/>
      </c>
      <c r="AS222" s="157" t="s">
        <v>95</v>
      </c>
      <c r="AT222" s="158" t="str">
        <f>IF(V222="Zubehör/Ersatzteile",VLOOKUP(W222,'Pull-Downs_Zyl'!$K$518:$O$525,3,FALSE),CONCATENATE(AN222,AO222,AP222,AQ222,AR222))</f>
        <v/>
      </c>
      <c r="AW222" s="70" t="str">
        <f t="shared" si="63"/>
        <v/>
      </c>
      <c r="BD222" s="70" t="str">
        <f t="shared" si="64"/>
        <v/>
      </c>
      <c r="BK222" s="70" t="e">
        <f>IF(AND(#REF!="ja",M222=9,E222="PegaSys Office eVAYO"),CONCATENATE(L222,#REF!,M222,F222),IF(AND(#REF!="ja",M222=9,E222="PegaSys Office"),CONCATENATE(L222,#REF!,M222,F222),""))</f>
        <v>#REF!</v>
      </c>
      <c r="CE222" s="312" t="str">
        <f>IF(E222="PegaSys 2.1",Datenquelle_Peg2.1!$A$2,"")</f>
        <v/>
      </c>
      <c r="CF222" s="312" t="str">
        <f t="shared" si="68"/>
        <v/>
      </c>
      <c r="CG222" s="312" t="str">
        <f t="shared" si="69"/>
        <v/>
      </c>
      <c r="CH222" s="312" t="str">
        <f>IF(OR(S222="Rosetten",S222="Ovalrosetten"),Datenquelle_Peg2.1!$E$2,IF(OR(S222="Langschild",S222="Langschild schmal"),Datenquelle_Peg2.1!$E$3,IF(S222="Kurzschild",Datenquelle_Peg2.1!$E$4,IF(S222="Scandinavian Oval",Datenquelle_Peg2.1!$E$6,""))))</f>
        <v/>
      </c>
      <c r="CI222" s="312" t="str">
        <f>IF(T222=182,Datenquelle_Peg2.1!$G$2,IF(T222=192,Datenquelle_Peg2.1!$G$3,IF(T222=282,Datenquelle_Peg2.1!$G$4,IF(T222=292,Datenquelle_Peg2.1!$G$5,IF(T222=1182,Datenquelle_Peg2.1!$G$6,"")))))</f>
        <v/>
      </c>
      <c r="CJ222" s="312" t="str">
        <f>IF(G222="links",Datenquelle_Peg2.1!$I$2,IF(G222="rechts",Datenquelle_Peg2.1!$I$3,""))</f>
        <v/>
      </c>
      <c r="CK222" s="312" t="str">
        <f>IF(M222=7,Datenquelle_Peg2.1!$K$2,IF(M222=8,Datenquelle_Peg2.1!$K$3,IF(M222=8.5,Datenquelle_Peg2.1!$K$4,IF(M222=9,Datenquelle_Peg2.1!$K$5,IF(M222="F9 (FS)",Datenquelle_Peg2.1!$K$6,IF(M222=10,Datenquelle_Peg2.1!$K$7,""))))))</f>
        <v/>
      </c>
      <c r="CL222" s="312" t="str">
        <f>IF(L222="37-46 mm",Datenquelle_Peg2.1!$M$2,IF(L222="47-56 mm",Datenquelle_Peg2.1!$M$3,IF(L222="57-66 mm",Datenquelle_Peg2.1!$M$4,IF(L222="67-76 mm",Datenquelle_Peg2.1!$M$5,IF(L222="77-86 mm",Datenquelle_Peg2.1!$M$6,IF(L222="87-96 mm",Datenquelle_Peg2.1!$M$7,IF(L222="97-106 mm",Datenquelle_Peg2.1!$M$8,IF(L222="107-116 mm",Datenquelle_Peg2.1!$M$9,IF(L222="117-126 mm",Datenquelle_Peg2.1!$M$10,IF(L222="127-136 mm",Datenquelle_Peg2.1!$M$11,IF(L222="137-146 mm",Datenquelle_Peg2.1!$M$12,IF(L222="147-156 mm",Datenquelle_Peg2.1!$M$13,IF(L222="156-160 mm",Datenquelle_Peg2.1!$M$14,"")))))))))))))</f>
        <v/>
      </c>
      <c r="CM222" s="312" t="str">
        <f>IF(N222="Profilzyl. PZ",Datenquelle_Peg2.1!$O$3,IF(N222="Blind",Datenquelle_Peg2.1!$O$2,IF(N222="Zylinderabdeckung",Datenquelle_Peg2.1!$O$4,IF(N222="Scandinavian Oval",Datenquelle_Peg2.1!$O$5,""))))</f>
        <v/>
      </c>
      <c r="CN222" s="312" t="str">
        <f>IF(P222="PZ 70",Datenquelle_Peg2.1!$Q$3,IF(P222="PZ 72",Datenquelle_Peg2.1!$Q$4,IF(P222="PZ 78",Datenquelle_Peg2.1!$Q$5,IF(P222="PZ 85",Datenquelle_Peg2.1!$Q$6,IF(P222="PZ 88",Datenquelle_Peg2.1!$Q$7,IF(P222="PZ 92",Datenquelle_Peg2.1!$Q$8,IF(P222="00",Datenquelle_Peg2.1!$Q$2,IF(P222="SO 105",Datenquelle_Peg2.1!$Q$9,""))))))))</f>
        <v/>
      </c>
      <c r="CO222" s="312" t="str">
        <f>IF(O222="Profilzyl. PZ",Datenquelle_Peg2.1!$S$3,IF(O222="Blind",Datenquelle_Peg2.1!$S$2,IF(O222="Scandinavian Oval",Datenquelle_Peg2.1!$S$4,"")))</f>
        <v/>
      </c>
      <c r="CP222" s="312" t="str">
        <f t="shared" si="74"/>
        <v/>
      </c>
      <c r="CQ222" s="312" t="str">
        <f>IF(AND(Q222="außen",R222="einrastend"),Datenquelle_Peg2.1!$W$3,IF(AND(Q222="außen",R222="verschraubt"),Datenquelle_Peg2.1!$W$2,""))</f>
        <v/>
      </c>
      <c r="CR222" s="312" t="str">
        <f t="shared" si="70"/>
        <v/>
      </c>
      <c r="CS222" s="312" t="str">
        <f t="shared" si="71"/>
        <v/>
      </c>
      <c r="CT222" s="312" t="str">
        <f t="shared" si="72"/>
        <v/>
      </c>
    </row>
    <row r="223" spans="1:155" ht="15.75" x14ac:dyDescent="0.2">
      <c r="A223" s="159" t="str">
        <f t="shared" si="75"/>
        <v/>
      </c>
      <c r="B223" s="72"/>
      <c r="C223" s="72"/>
      <c r="D223" s="73"/>
      <c r="E223" s="339"/>
      <c r="F223" s="340"/>
      <c r="G223" s="347"/>
      <c r="H223" s="347"/>
      <c r="I223" s="344"/>
      <c r="J223" s="345"/>
      <c r="K223" s="346"/>
      <c r="L223" s="229"/>
      <c r="M223" s="228"/>
      <c r="N223" s="65"/>
      <c r="O223" s="65"/>
      <c r="P223" s="67"/>
      <c r="Q223" s="62"/>
      <c r="R223" s="68"/>
      <c r="S223" s="63"/>
      <c r="T223" s="63"/>
      <c r="U223" s="337"/>
      <c r="V223" s="63"/>
      <c r="W223" s="123"/>
      <c r="X223" s="69"/>
      <c r="Y223" s="81"/>
      <c r="Z223" s="152"/>
      <c r="AA223" s="146"/>
      <c r="AB223" s="153"/>
      <c r="AC223" s="154"/>
      <c r="AD223" s="152"/>
      <c r="AE223" s="152"/>
      <c r="AF223" s="155"/>
      <c r="AG223" s="156"/>
      <c r="AH223" s="155"/>
      <c r="AI223" s="317" t="str">
        <f t="shared" si="65"/>
        <v/>
      </c>
      <c r="AJ223" s="317" t="str">
        <f t="shared" si="66"/>
        <v/>
      </c>
      <c r="AK223" s="328" t="e">
        <f>IF(AR223=".OS",VLOOKUP($AT223,'Pull-Downs_Zyl'!M:N,2,FALSE),VLOOKUP($AT223,'Pull-Downs_Zyl'!K:L,2,FALSE))</f>
        <v>#N/A</v>
      </c>
      <c r="AL223" s="318" t="str">
        <f t="shared" si="73"/>
        <v/>
      </c>
      <c r="AM223" s="158" t="e">
        <f>VLOOKUP($AT223,'Pull-Downs_Zyl'!$K$5:$O$525,3,FALSE)</f>
        <v>#N/A</v>
      </c>
      <c r="AN223" s="151" t="str">
        <f t="shared" si="59"/>
        <v/>
      </c>
      <c r="AO223" s="151" t="str">
        <f t="shared" si="60"/>
        <v/>
      </c>
      <c r="AP223" s="151" t="str">
        <f t="shared" si="61"/>
        <v/>
      </c>
      <c r="AQ223" s="151" t="str">
        <f t="shared" si="62"/>
        <v/>
      </c>
      <c r="AR223" s="207" t="str">
        <f t="shared" si="67"/>
        <v/>
      </c>
      <c r="AS223" s="157" t="s">
        <v>95</v>
      </c>
      <c r="AT223" s="158" t="str">
        <f>IF(V223="Zubehör/Ersatzteile",VLOOKUP(W223,'Pull-Downs_Zyl'!$K$518:$O$525,3,FALSE),CONCATENATE(AN223,AO223,AP223,AQ223,AR223))</f>
        <v/>
      </c>
      <c r="AW223" s="70" t="str">
        <f t="shared" si="63"/>
        <v/>
      </c>
      <c r="BD223" s="70" t="str">
        <f t="shared" si="64"/>
        <v/>
      </c>
      <c r="BK223" s="70" t="e">
        <f>IF(AND(#REF!="ja",M223=9,E223="PegaSys Office eVAYO"),CONCATENATE(L223,#REF!,M223,F223),IF(AND(#REF!="ja",M223=9,E223="PegaSys Office"),CONCATENATE(L223,#REF!,M223,F223),""))</f>
        <v>#REF!</v>
      </c>
      <c r="CE223" s="312" t="str">
        <f>IF(E223="PegaSys 2.1",Datenquelle_Peg2.1!$A$2,"")</f>
        <v/>
      </c>
      <c r="CF223" s="312" t="str">
        <f t="shared" si="68"/>
        <v/>
      </c>
      <c r="CG223" s="312" t="str">
        <f t="shared" si="69"/>
        <v/>
      </c>
      <c r="CH223" s="312" t="str">
        <f>IF(OR(S223="Rosetten",S223="Ovalrosetten"),Datenquelle_Peg2.1!$E$2,IF(OR(S223="Langschild",S223="Langschild schmal"),Datenquelle_Peg2.1!$E$3,IF(S223="Kurzschild",Datenquelle_Peg2.1!$E$4,IF(S223="Scandinavian Oval",Datenquelle_Peg2.1!$E$6,""))))</f>
        <v/>
      </c>
      <c r="CI223" s="312" t="str">
        <f>IF(T223=182,Datenquelle_Peg2.1!$G$2,IF(T223=192,Datenquelle_Peg2.1!$G$3,IF(T223=282,Datenquelle_Peg2.1!$G$4,IF(T223=292,Datenquelle_Peg2.1!$G$5,IF(T223=1182,Datenquelle_Peg2.1!$G$6,"")))))</f>
        <v/>
      </c>
      <c r="CJ223" s="312" t="str">
        <f>IF(G223="links",Datenquelle_Peg2.1!$I$2,IF(G223="rechts",Datenquelle_Peg2.1!$I$3,""))</f>
        <v/>
      </c>
      <c r="CK223" s="312" t="str">
        <f>IF(M223=7,Datenquelle_Peg2.1!$K$2,IF(M223=8,Datenquelle_Peg2.1!$K$3,IF(M223=8.5,Datenquelle_Peg2.1!$K$4,IF(M223=9,Datenquelle_Peg2.1!$K$5,IF(M223="F9 (FS)",Datenquelle_Peg2.1!$K$6,IF(M223=10,Datenquelle_Peg2.1!$K$7,""))))))</f>
        <v/>
      </c>
      <c r="CL223" s="312" t="str">
        <f>IF(L223="37-46 mm",Datenquelle_Peg2.1!$M$2,IF(L223="47-56 mm",Datenquelle_Peg2.1!$M$3,IF(L223="57-66 mm",Datenquelle_Peg2.1!$M$4,IF(L223="67-76 mm",Datenquelle_Peg2.1!$M$5,IF(L223="77-86 mm",Datenquelle_Peg2.1!$M$6,IF(L223="87-96 mm",Datenquelle_Peg2.1!$M$7,IF(L223="97-106 mm",Datenquelle_Peg2.1!$M$8,IF(L223="107-116 mm",Datenquelle_Peg2.1!$M$9,IF(L223="117-126 mm",Datenquelle_Peg2.1!$M$10,IF(L223="127-136 mm",Datenquelle_Peg2.1!$M$11,IF(L223="137-146 mm",Datenquelle_Peg2.1!$M$12,IF(L223="147-156 mm",Datenquelle_Peg2.1!$M$13,IF(L223="156-160 mm",Datenquelle_Peg2.1!$M$14,"")))))))))))))</f>
        <v/>
      </c>
      <c r="CM223" s="312" t="str">
        <f>IF(N223="Profilzyl. PZ",Datenquelle_Peg2.1!$O$3,IF(N223="Blind",Datenquelle_Peg2.1!$O$2,IF(N223="Zylinderabdeckung",Datenquelle_Peg2.1!$O$4,IF(N223="Scandinavian Oval",Datenquelle_Peg2.1!$O$5,""))))</f>
        <v/>
      </c>
      <c r="CN223" s="312" t="str">
        <f>IF(P223="PZ 70",Datenquelle_Peg2.1!$Q$3,IF(P223="PZ 72",Datenquelle_Peg2.1!$Q$4,IF(P223="PZ 78",Datenquelle_Peg2.1!$Q$5,IF(P223="PZ 85",Datenquelle_Peg2.1!$Q$6,IF(P223="PZ 88",Datenquelle_Peg2.1!$Q$7,IF(P223="PZ 92",Datenquelle_Peg2.1!$Q$8,IF(P223="00",Datenquelle_Peg2.1!$Q$2,IF(P223="SO 105",Datenquelle_Peg2.1!$Q$9,""))))))))</f>
        <v/>
      </c>
      <c r="CO223" s="312" t="str">
        <f>IF(O223="Profilzyl. PZ",Datenquelle_Peg2.1!$S$3,IF(O223="Blind",Datenquelle_Peg2.1!$S$2,IF(O223="Scandinavian Oval",Datenquelle_Peg2.1!$S$4,"")))</f>
        <v/>
      </c>
      <c r="CP223" s="312" t="str">
        <f t="shared" si="74"/>
        <v/>
      </c>
      <c r="CQ223" s="312" t="str">
        <f>IF(AND(Q223="außen",R223="einrastend"),Datenquelle_Peg2.1!$W$3,IF(AND(Q223="außen",R223="verschraubt"),Datenquelle_Peg2.1!$W$2,""))</f>
        <v/>
      </c>
      <c r="CR223" s="312" t="str">
        <f t="shared" si="70"/>
        <v/>
      </c>
      <c r="CS223" s="312" t="str">
        <f t="shared" si="71"/>
        <v/>
      </c>
      <c r="CT223" s="312" t="str">
        <f t="shared" si="72"/>
        <v/>
      </c>
    </row>
    <row r="224" spans="1:155" ht="15.75" x14ac:dyDescent="0.2">
      <c r="A224" s="159" t="str">
        <f t="shared" si="75"/>
        <v/>
      </c>
      <c r="B224" s="72"/>
      <c r="C224" s="72"/>
      <c r="D224" s="73"/>
      <c r="E224" s="339"/>
      <c r="F224" s="340"/>
      <c r="G224" s="347"/>
      <c r="H224" s="347"/>
      <c r="I224" s="344"/>
      <c r="J224" s="345"/>
      <c r="K224" s="346"/>
      <c r="L224" s="229"/>
      <c r="M224" s="228"/>
      <c r="N224" s="65"/>
      <c r="O224" s="65"/>
      <c r="P224" s="67"/>
      <c r="Q224" s="62"/>
      <c r="R224" s="68"/>
      <c r="S224" s="63"/>
      <c r="T224" s="63"/>
      <c r="U224" s="337"/>
      <c r="V224" s="63"/>
      <c r="W224" s="123"/>
      <c r="X224" s="69"/>
      <c r="Y224" s="81"/>
      <c r="Z224" s="152"/>
      <c r="AA224" s="146"/>
      <c r="AB224" s="153"/>
      <c r="AC224" s="154"/>
      <c r="AD224" s="152"/>
      <c r="AE224" s="152"/>
      <c r="AF224" s="155"/>
      <c r="AG224" s="156"/>
      <c r="AH224" s="155"/>
      <c r="AI224" s="317" t="str">
        <f t="shared" si="65"/>
        <v/>
      </c>
      <c r="AJ224" s="317" t="str">
        <f t="shared" si="66"/>
        <v/>
      </c>
      <c r="AK224" s="328" t="e">
        <f>IF(AR224=".OS",VLOOKUP($AT224,'Pull-Downs_Zyl'!M:N,2,FALSE),VLOOKUP($AT224,'Pull-Downs_Zyl'!K:L,2,FALSE))</f>
        <v>#N/A</v>
      </c>
      <c r="AL224" s="318" t="str">
        <f t="shared" si="73"/>
        <v/>
      </c>
      <c r="AM224" s="158" t="e">
        <f>VLOOKUP($AT224,'Pull-Downs_Zyl'!$K$5:$O$525,3,FALSE)</f>
        <v>#N/A</v>
      </c>
      <c r="AN224" s="151" t="str">
        <f t="shared" si="59"/>
        <v/>
      </c>
      <c r="AO224" s="151" t="str">
        <f t="shared" si="60"/>
        <v/>
      </c>
      <c r="AP224" s="151" t="str">
        <f t="shared" si="61"/>
        <v/>
      </c>
      <c r="AQ224" s="151" t="str">
        <f t="shared" si="62"/>
        <v/>
      </c>
      <c r="AR224" s="207" t="str">
        <f t="shared" si="67"/>
        <v/>
      </c>
      <c r="AS224" s="157" t="s">
        <v>95</v>
      </c>
      <c r="AT224" s="158" t="str">
        <f>IF(V224="Zubehör/Ersatzteile",VLOOKUP(W224,'Pull-Downs_Zyl'!$K$518:$O$525,3,FALSE),CONCATENATE(AN224,AO224,AP224,AQ224,AR224))</f>
        <v/>
      </c>
      <c r="AW224" s="70" t="str">
        <f t="shared" si="63"/>
        <v/>
      </c>
      <c r="BD224" s="70" t="str">
        <f t="shared" si="64"/>
        <v/>
      </c>
      <c r="BK224" s="70" t="e">
        <f>IF(AND(#REF!="ja",M224=9,E224="PegaSys Office eVAYO"),CONCATENATE(L224,#REF!,M224,F224),IF(AND(#REF!="ja",M224=9,E224="PegaSys Office"),CONCATENATE(L224,#REF!,M224,F224),""))</f>
        <v>#REF!</v>
      </c>
      <c r="CE224" s="312" t="str">
        <f>IF(E224="PegaSys 2.1",Datenquelle_Peg2.1!$A$2,"")</f>
        <v/>
      </c>
      <c r="CF224" s="312" t="str">
        <f t="shared" si="68"/>
        <v/>
      </c>
      <c r="CG224" s="312" t="str">
        <f t="shared" si="69"/>
        <v/>
      </c>
      <c r="CH224" s="312" t="str">
        <f>IF(OR(S224="Rosetten",S224="Ovalrosetten"),Datenquelle_Peg2.1!$E$2,IF(OR(S224="Langschild",S224="Langschild schmal"),Datenquelle_Peg2.1!$E$3,IF(S224="Kurzschild",Datenquelle_Peg2.1!$E$4,IF(S224="Scandinavian Oval",Datenquelle_Peg2.1!$E$6,""))))</f>
        <v/>
      </c>
      <c r="CI224" s="312" t="str">
        <f>IF(T224=182,Datenquelle_Peg2.1!$G$2,IF(T224=192,Datenquelle_Peg2.1!$G$3,IF(T224=282,Datenquelle_Peg2.1!$G$4,IF(T224=292,Datenquelle_Peg2.1!$G$5,IF(T224=1182,Datenquelle_Peg2.1!$G$6,"")))))</f>
        <v/>
      </c>
      <c r="CJ224" s="312" t="str">
        <f>IF(G224="links",Datenquelle_Peg2.1!$I$2,IF(G224="rechts",Datenquelle_Peg2.1!$I$3,""))</f>
        <v/>
      </c>
      <c r="CK224" s="312" t="str">
        <f>IF(M224=7,Datenquelle_Peg2.1!$K$2,IF(M224=8,Datenquelle_Peg2.1!$K$3,IF(M224=8.5,Datenquelle_Peg2.1!$K$4,IF(M224=9,Datenquelle_Peg2.1!$K$5,IF(M224="F9 (FS)",Datenquelle_Peg2.1!$K$6,IF(M224=10,Datenquelle_Peg2.1!$K$7,""))))))</f>
        <v/>
      </c>
      <c r="CL224" s="312" t="str">
        <f>IF(L224="37-46 mm",Datenquelle_Peg2.1!$M$2,IF(L224="47-56 mm",Datenquelle_Peg2.1!$M$3,IF(L224="57-66 mm",Datenquelle_Peg2.1!$M$4,IF(L224="67-76 mm",Datenquelle_Peg2.1!$M$5,IF(L224="77-86 mm",Datenquelle_Peg2.1!$M$6,IF(L224="87-96 mm",Datenquelle_Peg2.1!$M$7,IF(L224="97-106 mm",Datenquelle_Peg2.1!$M$8,IF(L224="107-116 mm",Datenquelle_Peg2.1!$M$9,IF(L224="117-126 mm",Datenquelle_Peg2.1!$M$10,IF(L224="127-136 mm",Datenquelle_Peg2.1!$M$11,IF(L224="137-146 mm",Datenquelle_Peg2.1!$M$12,IF(L224="147-156 mm",Datenquelle_Peg2.1!$M$13,IF(L224="156-160 mm",Datenquelle_Peg2.1!$M$14,"")))))))))))))</f>
        <v/>
      </c>
      <c r="CM224" s="312" t="str">
        <f>IF(N224="Profilzyl. PZ",Datenquelle_Peg2.1!$O$3,IF(N224="Blind",Datenquelle_Peg2.1!$O$2,IF(N224="Zylinderabdeckung",Datenquelle_Peg2.1!$O$4,IF(N224="Scandinavian Oval",Datenquelle_Peg2.1!$O$5,""))))</f>
        <v/>
      </c>
      <c r="CN224" s="312" t="str">
        <f>IF(P224="PZ 70",Datenquelle_Peg2.1!$Q$3,IF(P224="PZ 72",Datenquelle_Peg2.1!$Q$4,IF(P224="PZ 78",Datenquelle_Peg2.1!$Q$5,IF(P224="PZ 85",Datenquelle_Peg2.1!$Q$6,IF(P224="PZ 88",Datenquelle_Peg2.1!$Q$7,IF(P224="PZ 92",Datenquelle_Peg2.1!$Q$8,IF(P224="00",Datenquelle_Peg2.1!$Q$2,IF(P224="SO 105",Datenquelle_Peg2.1!$Q$9,""))))))))</f>
        <v/>
      </c>
      <c r="CO224" s="312" t="str">
        <f>IF(O224="Profilzyl. PZ",Datenquelle_Peg2.1!$S$3,IF(O224="Blind",Datenquelle_Peg2.1!$S$2,IF(O224="Scandinavian Oval",Datenquelle_Peg2.1!$S$4,"")))</f>
        <v/>
      </c>
      <c r="CP224" s="312" t="str">
        <f t="shared" si="74"/>
        <v/>
      </c>
      <c r="CQ224" s="312" t="str">
        <f>IF(AND(Q224="außen",R224="einrastend"),Datenquelle_Peg2.1!$W$3,IF(AND(Q224="außen",R224="verschraubt"),Datenquelle_Peg2.1!$W$2,""))</f>
        <v/>
      </c>
      <c r="CR224" s="312" t="str">
        <f t="shared" si="70"/>
        <v/>
      </c>
      <c r="CS224" s="312" t="str">
        <f t="shared" si="71"/>
        <v/>
      </c>
      <c r="CT224" s="312" t="str">
        <f t="shared" si="72"/>
        <v/>
      </c>
    </row>
    <row r="225" spans="1:98" ht="15.75" x14ac:dyDescent="0.2">
      <c r="A225" s="159" t="str">
        <f t="shared" si="75"/>
        <v/>
      </c>
      <c r="B225" s="72"/>
      <c r="C225" s="72"/>
      <c r="D225" s="73"/>
      <c r="E225" s="339"/>
      <c r="F225" s="340"/>
      <c r="G225" s="347"/>
      <c r="H225" s="347"/>
      <c r="I225" s="344"/>
      <c r="J225" s="345"/>
      <c r="K225" s="346"/>
      <c r="L225" s="229"/>
      <c r="M225" s="228"/>
      <c r="N225" s="65"/>
      <c r="O225" s="65"/>
      <c r="P225" s="67"/>
      <c r="Q225" s="62"/>
      <c r="R225" s="68"/>
      <c r="S225" s="63"/>
      <c r="T225" s="63"/>
      <c r="U225" s="337"/>
      <c r="V225" s="63"/>
      <c r="W225" s="123"/>
      <c r="X225" s="69"/>
      <c r="Y225" s="81"/>
      <c r="Z225" s="152"/>
      <c r="AA225" s="146"/>
      <c r="AB225" s="153"/>
      <c r="AC225" s="154"/>
      <c r="AD225" s="152"/>
      <c r="AE225" s="152"/>
      <c r="AF225" s="155"/>
      <c r="AG225" s="156"/>
      <c r="AH225" s="155"/>
      <c r="AI225" s="317" t="str">
        <f t="shared" si="65"/>
        <v/>
      </c>
      <c r="AJ225" s="317" t="str">
        <f t="shared" si="66"/>
        <v/>
      </c>
      <c r="AK225" s="328" t="e">
        <f>IF(AR225=".OS",VLOOKUP($AT225,'Pull-Downs_Zyl'!M:N,2,FALSE),VLOOKUP($AT225,'Pull-Downs_Zyl'!K:L,2,FALSE))</f>
        <v>#N/A</v>
      </c>
      <c r="AL225" s="318" t="str">
        <f t="shared" si="73"/>
        <v/>
      </c>
      <c r="AM225" s="158" t="e">
        <f>VLOOKUP($AT225,'Pull-Downs_Zyl'!$K$5:$O$525,3,FALSE)</f>
        <v>#N/A</v>
      </c>
      <c r="AN225" s="151" t="str">
        <f t="shared" si="59"/>
        <v/>
      </c>
      <c r="AO225" s="151" t="str">
        <f t="shared" si="60"/>
        <v/>
      </c>
      <c r="AP225" s="151" t="str">
        <f t="shared" si="61"/>
        <v/>
      </c>
      <c r="AQ225" s="151" t="str">
        <f t="shared" si="62"/>
        <v/>
      </c>
      <c r="AR225" s="207" t="str">
        <f t="shared" si="67"/>
        <v/>
      </c>
      <c r="AS225" s="157" t="s">
        <v>95</v>
      </c>
      <c r="AT225" s="158" t="str">
        <f>IF(V225="Zubehör/Ersatzteile",VLOOKUP(W225,'Pull-Downs_Zyl'!$K$518:$O$525,3,FALSE),CONCATENATE(AN225,AO225,AP225,AQ225,AR225))</f>
        <v/>
      </c>
      <c r="AW225" s="70" t="str">
        <f t="shared" si="63"/>
        <v/>
      </c>
      <c r="BD225" s="70" t="str">
        <f t="shared" si="64"/>
        <v/>
      </c>
      <c r="BK225" s="70" t="e">
        <f>IF(AND(#REF!="ja",M225=9,E225="PegaSys Office eVAYO"),CONCATENATE(L225,#REF!,M225,F225),IF(AND(#REF!="ja",M225=9,E225="PegaSys Office"),CONCATENATE(L225,#REF!,M225,F225),""))</f>
        <v>#REF!</v>
      </c>
      <c r="CE225" s="312" t="str">
        <f>IF(E225="PegaSys 2.1",Datenquelle_Peg2.1!$A$2,"")</f>
        <v/>
      </c>
      <c r="CF225" s="312" t="str">
        <f t="shared" si="68"/>
        <v/>
      </c>
      <c r="CG225" s="312" t="str">
        <f t="shared" si="69"/>
        <v/>
      </c>
      <c r="CH225" s="312" t="str">
        <f>IF(OR(S225="Rosetten",S225="Ovalrosetten"),Datenquelle_Peg2.1!$E$2,IF(OR(S225="Langschild",S225="Langschild schmal"),Datenquelle_Peg2.1!$E$3,IF(S225="Kurzschild",Datenquelle_Peg2.1!$E$4,IF(S225="Scandinavian Oval",Datenquelle_Peg2.1!$E$6,""))))</f>
        <v/>
      </c>
      <c r="CI225" s="312" t="str">
        <f>IF(T225=182,Datenquelle_Peg2.1!$G$2,IF(T225=192,Datenquelle_Peg2.1!$G$3,IF(T225=282,Datenquelle_Peg2.1!$G$4,IF(T225=292,Datenquelle_Peg2.1!$G$5,IF(T225=1182,Datenquelle_Peg2.1!$G$6,"")))))</f>
        <v/>
      </c>
      <c r="CJ225" s="312" t="str">
        <f>IF(G225="links",Datenquelle_Peg2.1!$I$2,IF(G225="rechts",Datenquelle_Peg2.1!$I$3,""))</f>
        <v/>
      </c>
      <c r="CK225" s="312" t="str">
        <f>IF(M225=7,Datenquelle_Peg2.1!$K$2,IF(M225=8,Datenquelle_Peg2.1!$K$3,IF(M225=8.5,Datenquelle_Peg2.1!$K$4,IF(M225=9,Datenquelle_Peg2.1!$K$5,IF(M225="F9 (FS)",Datenquelle_Peg2.1!$K$6,IF(M225=10,Datenquelle_Peg2.1!$K$7,""))))))</f>
        <v/>
      </c>
      <c r="CL225" s="312" t="str">
        <f>IF(L225="37-46 mm",Datenquelle_Peg2.1!$M$2,IF(L225="47-56 mm",Datenquelle_Peg2.1!$M$3,IF(L225="57-66 mm",Datenquelle_Peg2.1!$M$4,IF(L225="67-76 mm",Datenquelle_Peg2.1!$M$5,IF(L225="77-86 mm",Datenquelle_Peg2.1!$M$6,IF(L225="87-96 mm",Datenquelle_Peg2.1!$M$7,IF(L225="97-106 mm",Datenquelle_Peg2.1!$M$8,IF(L225="107-116 mm",Datenquelle_Peg2.1!$M$9,IF(L225="117-126 mm",Datenquelle_Peg2.1!$M$10,IF(L225="127-136 mm",Datenquelle_Peg2.1!$M$11,IF(L225="137-146 mm",Datenquelle_Peg2.1!$M$12,IF(L225="147-156 mm",Datenquelle_Peg2.1!$M$13,IF(L225="156-160 mm",Datenquelle_Peg2.1!$M$14,"")))))))))))))</f>
        <v/>
      </c>
      <c r="CM225" s="312" t="str">
        <f>IF(N225="Profilzyl. PZ",Datenquelle_Peg2.1!$O$3,IF(N225="Blind",Datenquelle_Peg2.1!$O$2,IF(N225="Zylinderabdeckung",Datenquelle_Peg2.1!$O$4,IF(N225="Scandinavian Oval",Datenquelle_Peg2.1!$O$5,""))))</f>
        <v/>
      </c>
      <c r="CN225" s="312" t="str">
        <f>IF(P225="PZ 70",Datenquelle_Peg2.1!$Q$3,IF(P225="PZ 72",Datenquelle_Peg2.1!$Q$4,IF(P225="PZ 78",Datenquelle_Peg2.1!$Q$5,IF(P225="PZ 85",Datenquelle_Peg2.1!$Q$6,IF(P225="PZ 88",Datenquelle_Peg2.1!$Q$7,IF(P225="PZ 92",Datenquelle_Peg2.1!$Q$8,IF(P225="00",Datenquelle_Peg2.1!$Q$2,IF(P225="SO 105",Datenquelle_Peg2.1!$Q$9,""))))))))</f>
        <v/>
      </c>
      <c r="CO225" s="312" t="str">
        <f>IF(O225="Profilzyl. PZ",Datenquelle_Peg2.1!$S$3,IF(O225="Blind",Datenquelle_Peg2.1!$S$2,IF(O225="Scandinavian Oval",Datenquelle_Peg2.1!$S$4,"")))</f>
        <v/>
      </c>
      <c r="CP225" s="312" t="str">
        <f t="shared" si="74"/>
        <v/>
      </c>
      <c r="CQ225" s="312" t="str">
        <f>IF(AND(Q225="außen",R225="einrastend"),Datenquelle_Peg2.1!$W$3,IF(AND(Q225="außen",R225="verschraubt"),Datenquelle_Peg2.1!$W$2,""))</f>
        <v/>
      </c>
      <c r="CR225" s="312" t="str">
        <f t="shared" si="70"/>
        <v/>
      </c>
      <c r="CS225" s="312" t="str">
        <f t="shared" si="71"/>
        <v/>
      </c>
      <c r="CT225" s="312" t="str">
        <f t="shared" si="72"/>
        <v/>
      </c>
    </row>
    <row r="226" spans="1:98" ht="15.75" x14ac:dyDescent="0.2">
      <c r="A226" s="159" t="str">
        <f t="shared" si="75"/>
        <v/>
      </c>
      <c r="B226" s="72"/>
      <c r="C226" s="72"/>
      <c r="D226" s="73"/>
      <c r="E226" s="339"/>
      <c r="F226" s="340"/>
      <c r="G226" s="347"/>
      <c r="H226" s="347"/>
      <c r="I226" s="344"/>
      <c r="J226" s="345"/>
      <c r="K226" s="346"/>
      <c r="L226" s="229"/>
      <c r="M226" s="228"/>
      <c r="N226" s="65"/>
      <c r="O226" s="65"/>
      <c r="P226" s="67"/>
      <c r="Q226" s="62"/>
      <c r="R226" s="68"/>
      <c r="S226" s="63"/>
      <c r="T226" s="63"/>
      <c r="U226" s="337"/>
      <c r="V226" s="63"/>
      <c r="W226" s="123"/>
      <c r="X226" s="69"/>
      <c r="Y226" s="81"/>
      <c r="Z226" s="152"/>
      <c r="AA226" s="146"/>
      <c r="AB226" s="153"/>
      <c r="AC226" s="154"/>
      <c r="AD226" s="152"/>
      <c r="AE226" s="152"/>
      <c r="AF226" s="155"/>
      <c r="AG226" s="156"/>
      <c r="AH226" s="155"/>
      <c r="AI226" s="317" t="str">
        <f t="shared" si="65"/>
        <v/>
      </c>
      <c r="AJ226" s="317" t="str">
        <f t="shared" si="66"/>
        <v/>
      </c>
      <c r="AK226" s="328" t="e">
        <f>IF(AR226=".OS",VLOOKUP($AT226,'Pull-Downs_Zyl'!M:N,2,FALSE),VLOOKUP($AT226,'Pull-Downs_Zyl'!K:L,2,FALSE))</f>
        <v>#N/A</v>
      </c>
      <c r="AL226" s="318" t="str">
        <f t="shared" si="73"/>
        <v/>
      </c>
      <c r="AM226" s="158" t="e">
        <f>VLOOKUP($AT226,'Pull-Downs_Zyl'!$K$5:$O$525,3,FALSE)</f>
        <v>#N/A</v>
      </c>
      <c r="AN226" s="151" t="str">
        <f t="shared" si="59"/>
        <v/>
      </c>
      <c r="AO226" s="151" t="str">
        <f t="shared" si="60"/>
        <v/>
      </c>
      <c r="AP226" s="151" t="str">
        <f t="shared" si="61"/>
        <v/>
      </c>
      <c r="AQ226" s="151" t="str">
        <f t="shared" si="62"/>
        <v/>
      </c>
      <c r="AR226" s="207" t="str">
        <f t="shared" si="67"/>
        <v/>
      </c>
      <c r="AS226" s="157" t="s">
        <v>95</v>
      </c>
      <c r="AT226" s="158" t="str">
        <f>IF(V226="Zubehör/Ersatzteile",VLOOKUP(W226,'Pull-Downs_Zyl'!$K$518:$O$525,3,FALSE),CONCATENATE(AN226,AO226,AP226,AQ226,AR226))</f>
        <v/>
      </c>
      <c r="AW226" s="70" t="str">
        <f t="shared" si="63"/>
        <v/>
      </c>
      <c r="BD226" s="70" t="str">
        <f t="shared" si="64"/>
        <v/>
      </c>
      <c r="BK226" s="70" t="e">
        <f>IF(AND(#REF!="ja",M226=9,E226="PegaSys Office eVAYO"),CONCATENATE(L226,#REF!,M226,F226),IF(AND(#REF!="ja",M226=9,E226="PegaSys Office"),CONCATENATE(L226,#REF!,M226,F226),""))</f>
        <v>#REF!</v>
      </c>
      <c r="CE226" s="312" t="str">
        <f>IF(E226="PegaSys 2.1",Datenquelle_Peg2.1!$A$2,"")</f>
        <v/>
      </c>
      <c r="CF226" s="312" t="str">
        <f t="shared" si="68"/>
        <v/>
      </c>
      <c r="CG226" s="312" t="str">
        <f t="shared" si="69"/>
        <v/>
      </c>
      <c r="CH226" s="312" t="str">
        <f>IF(OR(S226="Rosetten",S226="Ovalrosetten"),Datenquelle_Peg2.1!$E$2,IF(OR(S226="Langschild",S226="Langschild schmal"),Datenquelle_Peg2.1!$E$3,IF(S226="Kurzschild",Datenquelle_Peg2.1!$E$4,IF(S226="Scandinavian Oval",Datenquelle_Peg2.1!$E$6,""))))</f>
        <v/>
      </c>
      <c r="CI226" s="312" t="str">
        <f>IF(T226=182,Datenquelle_Peg2.1!$G$2,IF(T226=192,Datenquelle_Peg2.1!$G$3,IF(T226=282,Datenquelle_Peg2.1!$G$4,IF(T226=292,Datenquelle_Peg2.1!$G$5,IF(T226=1182,Datenquelle_Peg2.1!$G$6,"")))))</f>
        <v/>
      </c>
      <c r="CJ226" s="312" t="str">
        <f>IF(G226="links",Datenquelle_Peg2.1!$I$2,IF(G226="rechts",Datenquelle_Peg2.1!$I$3,""))</f>
        <v/>
      </c>
      <c r="CK226" s="312" t="str">
        <f>IF(M226=7,Datenquelle_Peg2.1!$K$2,IF(M226=8,Datenquelle_Peg2.1!$K$3,IF(M226=8.5,Datenquelle_Peg2.1!$K$4,IF(M226=9,Datenquelle_Peg2.1!$K$5,IF(M226="F9 (FS)",Datenquelle_Peg2.1!$K$6,IF(M226=10,Datenquelle_Peg2.1!$K$7,""))))))</f>
        <v/>
      </c>
      <c r="CL226" s="312" t="str">
        <f>IF(L226="37-46 mm",Datenquelle_Peg2.1!$M$2,IF(L226="47-56 mm",Datenquelle_Peg2.1!$M$3,IF(L226="57-66 mm",Datenquelle_Peg2.1!$M$4,IF(L226="67-76 mm",Datenquelle_Peg2.1!$M$5,IF(L226="77-86 mm",Datenquelle_Peg2.1!$M$6,IF(L226="87-96 mm",Datenquelle_Peg2.1!$M$7,IF(L226="97-106 mm",Datenquelle_Peg2.1!$M$8,IF(L226="107-116 mm",Datenquelle_Peg2.1!$M$9,IF(L226="117-126 mm",Datenquelle_Peg2.1!$M$10,IF(L226="127-136 mm",Datenquelle_Peg2.1!$M$11,IF(L226="137-146 mm",Datenquelle_Peg2.1!$M$12,IF(L226="147-156 mm",Datenquelle_Peg2.1!$M$13,IF(L226="156-160 mm",Datenquelle_Peg2.1!$M$14,"")))))))))))))</f>
        <v/>
      </c>
      <c r="CM226" s="312" t="str">
        <f>IF(N226="Profilzyl. PZ",Datenquelle_Peg2.1!$O$3,IF(N226="Blind",Datenquelle_Peg2.1!$O$2,IF(N226="Zylinderabdeckung",Datenquelle_Peg2.1!$O$4,IF(N226="Scandinavian Oval",Datenquelle_Peg2.1!$O$5,""))))</f>
        <v/>
      </c>
      <c r="CN226" s="312" t="str">
        <f>IF(P226="PZ 70",Datenquelle_Peg2.1!$Q$3,IF(P226="PZ 72",Datenquelle_Peg2.1!$Q$4,IF(P226="PZ 78",Datenquelle_Peg2.1!$Q$5,IF(P226="PZ 85",Datenquelle_Peg2.1!$Q$6,IF(P226="PZ 88",Datenquelle_Peg2.1!$Q$7,IF(P226="PZ 92",Datenquelle_Peg2.1!$Q$8,IF(P226="00",Datenquelle_Peg2.1!$Q$2,IF(P226="SO 105",Datenquelle_Peg2.1!$Q$9,""))))))))</f>
        <v/>
      </c>
      <c r="CO226" s="312" t="str">
        <f>IF(O226="Profilzyl. PZ",Datenquelle_Peg2.1!$S$3,IF(O226="Blind",Datenquelle_Peg2.1!$S$2,IF(O226="Scandinavian Oval",Datenquelle_Peg2.1!$S$4,"")))</f>
        <v/>
      </c>
      <c r="CP226" s="312" t="str">
        <f t="shared" si="74"/>
        <v/>
      </c>
      <c r="CQ226" s="312" t="str">
        <f>IF(AND(Q226="außen",R226="einrastend"),Datenquelle_Peg2.1!$W$3,IF(AND(Q226="außen",R226="verschraubt"),Datenquelle_Peg2.1!$W$2,""))</f>
        <v/>
      </c>
      <c r="CR226" s="312" t="str">
        <f t="shared" si="70"/>
        <v/>
      </c>
      <c r="CS226" s="312" t="str">
        <f t="shared" si="71"/>
        <v/>
      </c>
      <c r="CT226" s="312" t="str">
        <f t="shared" si="72"/>
        <v/>
      </c>
    </row>
    <row r="227" spans="1:98" ht="15.75" x14ac:dyDescent="0.2">
      <c r="A227" s="159" t="str">
        <f t="shared" si="75"/>
        <v/>
      </c>
      <c r="B227" s="72"/>
      <c r="C227" s="72"/>
      <c r="D227" s="73"/>
      <c r="E227" s="339"/>
      <c r="F227" s="340"/>
      <c r="G227" s="347"/>
      <c r="H227" s="347"/>
      <c r="I227" s="344"/>
      <c r="J227" s="345"/>
      <c r="K227" s="346"/>
      <c r="L227" s="229"/>
      <c r="M227" s="228"/>
      <c r="N227" s="65"/>
      <c r="O227" s="65"/>
      <c r="P227" s="67"/>
      <c r="Q227" s="62"/>
      <c r="R227" s="68"/>
      <c r="S227" s="63"/>
      <c r="T227" s="63"/>
      <c r="U227" s="337"/>
      <c r="V227" s="63"/>
      <c r="W227" s="123"/>
      <c r="X227" s="69"/>
      <c r="Y227" s="81"/>
      <c r="Z227" s="152"/>
      <c r="AA227" s="146"/>
      <c r="AB227" s="153"/>
      <c r="AC227" s="154"/>
      <c r="AD227" s="152"/>
      <c r="AE227" s="152"/>
      <c r="AF227" s="155"/>
      <c r="AG227" s="156"/>
      <c r="AH227" s="155"/>
      <c r="AI227" s="317" t="str">
        <f t="shared" si="65"/>
        <v/>
      </c>
      <c r="AJ227" s="317" t="str">
        <f t="shared" si="66"/>
        <v/>
      </c>
      <c r="AK227" s="328" t="e">
        <f>IF(AR227=".OS",VLOOKUP($AT227,'Pull-Downs_Zyl'!M:N,2,FALSE),VLOOKUP($AT227,'Pull-Downs_Zyl'!K:L,2,FALSE))</f>
        <v>#N/A</v>
      </c>
      <c r="AL227" s="318" t="str">
        <f t="shared" si="73"/>
        <v/>
      </c>
      <c r="AM227" s="158" t="e">
        <f>VLOOKUP($AT227,'Pull-Downs_Zyl'!$K$5:$O$525,3,FALSE)</f>
        <v>#N/A</v>
      </c>
      <c r="AN227" s="151" t="str">
        <f t="shared" si="59"/>
        <v/>
      </c>
      <c r="AO227" s="151" t="str">
        <f t="shared" si="60"/>
        <v/>
      </c>
      <c r="AP227" s="151" t="str">
        <f t="shared" si="61"/>
        <v/>
      </c>
      <c r="AQ227" s="151" t="str">
        <f t="shared" si="62"/>
        <v/>
      </c>
      <c r="AR227" s="207" t="str">
        <f t="shared" si="67"/>
        <v/>
      </c>
      <c r="AS227" s="157" t="s">
        <v>95</v>
      </c>
      <c r="AT227" s="158" t="str">
        <f>IF(V227="Zubehör/Ersatzteile",VLOOKUP(W227,'Pull-Downs_Zyl'!$K$518:$O$525,3,FALSE),CONCATENATE(AN227,AO227,AP227,AQ227,AR227))</f>
        <v/>
      </c>
      <c r="AW227" s="70" t="str">
        <f t="shared" si="63"/>
        <v/>
      </c>
      <c r="BD227" s="70" t="str">
        <f t="shared" si="64"/>
        <v/>
      </c>
      <c r="BK227" s="70" t="e">
        <f>IF(AND(#REF!="ja",M227=9,E227="PegaSys Office eVAYO"),CONCATENATE(L227,#REF!,M227,F227),IF(AND(#REF!="ja",M227=9,E227="PegaSys Office"),CONCATENATE(L227,#REF!,M227,F227),""))</f>
        <v>#REF!</v>
      </c>
      <c r="CE227" s="312" t="str">
        <f>IF(E227="PegaSys 2.1",Datenquelle_Peg2.1!$A$2,"")</f>
        <v/>
      </c>
      <c r="CF227" s="312" t="str">
        <f t="shared" si="68"/>
        <v/>
      </c>
      <c r="CG227" s="312" t="str">
        <f t="shared" si="69"/>
        <v/>
      </c>
      <c r="CH227" s="312" t="str">
        <f>IF(OR(S227="Rosetten",S227="Ovalrosetten"),Datenquelle_Peg2.1!$E$2,IF(OR(S227="Langschild",S227="Langschild schmal"),Datenquelle_Peg2.1!$E$3,IF(S227="Kurzschild",Datenquelle_Peg2.1!$E$4,IF(S227="Scandinavian Oval",Datenquelle_Peg2.1!$E$6,""))))</f>
        <v/>
      </c>
      <c r="CI227" s="312" t="str">
        <f>IF(T227=182,Datenquelle_Peg2.1!$G$2,IF(T227=192,Datenquelle_Peg2.1!$G$3,IF(T227=282,Datenquelle_Peg2.1!$G$4,IF(T227=292,Datenquelle_Peg2.1!$G$5,IF(T227=1182,Datenquelle_Peg2.1!$G$6,"")))))</f>
        <v/>
      </c>
      <c r="CJ227" s="312" t="str">
        <f>IF(G227="links",Datenquelle_Peg2.1!$I$2,IF(G227="rechts",Datenquelle_Peg2.1!$I$3,""))</f>
        <v/>
      </c>
      <c r="CK227" s="312" t="str">
        <f>IF(M227=7,Datenquelle_Peg2.1!$K$2,IF(M227=8,Datenquelle_Peg2.1!$K$3,IF(M227=8.5,Datenquelle_Peg2.1!$K$4,IF(M227=9,Datenquelle_Peg2.1!$K$5,IF(M227="F9 (FS)",Datenquelle_Peg2.1!$K$6,IF(M227=10,Datenquelle_Peg2.1!$K$7,""))))))</f>
        <v/>
      </c>
      <c r="CL227" s="312" t="str">
        <f>IF(L227="37-46 mm",Datenquelle_Peg2.1!$M$2,IF(L227="47-56 mm",Datenquelle_Peg2.1!$M$3,IF(L227="57-66 mm",Datenquelle_Peg2.1!$M$4,IF(L227="67-76 mm",Datenquelle_Peg2.1!$M$5,IF(L227="77-86 mm",Datenquelle_Peg2.1!$M$6,IF(L227="87-96 mm",Datenquelle_Peg2.1!$M$7,IF(L227="97-106 mm",Datenquelle_Peg2.1!$M$8,IF(L227="107-116 mm",Datenquelle_Peg2.1!$M$9,IF(L227="117-126 mm",Datenquelle_Peg2.1!$M$10,IF(L227="127-136 mm",Datenquelle_Peg2.1!$M$11,IF(L227="137-146 mm",Datenquelle_Peg2.1!$M$12,IF(L227="147-156 mm",Datenquelle_Peg2.1!$M$13,IF(L227="156-160 mm",Datenquelle_Peg2.1!$M$14,"")))))))))))))</f>
        <v/>
      </c>
      <c r="CM227" s="312" t="str">
        <f>IF(N227="Profilzyl. PZ",Datenquelle_Peg2.1!$O$3,IF(N227="Blind",Datenquelle_Peg2.1!$O$2,IF(N227="Zylinderabdeckung",Datenquelle_Peg2.1!$O$4,IF(N227="Scandinavian Oval",Datenquelle_Peg2.1!$O$5,""))))</f>
        <v/>
      </c>
      <c r="CN227" s="312" t="str">
        <f>IF(P227="PZ 70",Datenquelle_Peg2.1!$Q$3,IF(P227="PZ 72",Datenquelle_Peg2.1!$Q$4,IF(P227="PZ 78",Datenquelle_Peg2.1!$Q$5,IF(P227="PZ 85",Datenquelle_Peg2.1!$Q$6,IF(P227="PZ 88",Datenquelle_Peg2.1!$Q$7,IF(P227="PZ 92",Datenquelle_Peg2.1!$Q$8,IF(P227="00",Datenquelle_Peg2.1!$Q$2,IF(P227="SO 105",Datenquelle_Peg2.1!$Q$9,""))))))))</f>
        <v/>
      </c>
      <c r="CO227" s="312" t="str">
        <f>IF(O227="Profilzyl. PZ",Datenquelle_Peg2.1!$S$3,IF(O227="Blind",Datenquelle_Peg2.1!$S$2,IF(O227="Scandinavian Oval",Datenquelle_Peg2.1!$S$4,"")))</f>
        <v/>
      </c>
      <c r="CP227" s="312" t="str">
        <f t="shared" si="74"/>
        <v/>
      </c>
      <c r="CQ227" s="312" t="str">
        <f>IF(AND(Q227="außen",R227="einrastend"),Datenquelle_Peg2.1!$W$3,IF(AND(Q227="außen",R227="verschraubt"),Datenquelle_Peg2.1!$W$2,""))</f>
        <v/>
      </c>
      <c r="CR227" s="312" t="str">
        <f t="shared" si="70"/>
        <v/>
      </c>
      <c r="CS227" s="312" t="str">
        <f t="shared" si="71"/>
        <v/>
      </c>
      <c r="CT227" s="312" t="str">
        <f t="shared" si="72"/>
        <v/>
      </c>
    </row>
    <row r="228" spans="1:98" ht="15.75" x14ac:dyDescent="0.2">
      <c r="A228" s="159" t="str">
        <f t="shared" si="75"/>
        <v/>
      </c>
      <c r="B228" s="72"/>
      <c r="C228" s="72"/>
      <c r="D228" s="73"/>
      <c r="E228" s="339"/>
      <c r="F228" s="340"/>
      <c r="G228" s="347"/>
      <c r="H228" s="347"/>
      <c r="I228" s="344"/>
      <c r="J228" s="345"/>
      <c r="K228" s="346"/>
      <c r="L228" s="229"/>
      <c r="M228" s="228"/>
      <c r="N228" s="65"/>
      <c r="O228" s="65"/>
      <c r="P228" s="67"/>
      <c r="Q228" s="62"/>
      <c r="R228" s="68"/>
      <c r="S228" s="63"/>
      <c r="T228" s="63"/>
      <c r="U228" s="337"/>
      <c r="V228" s="63"/>
      <c r="W228" s="123"/>
      <c r="X228" s="69"/>
      <c r="Y228" s="81"/>
      <c r="Z228" s="152"/>
      <c r="AA228" s="146"/>
      <c r="AB228" s="153"/>
      <c r="AC228" s="154"/>
      <c r="AD228" s="152"/>
      <c r="AE228" s="152"/>
      <c r="AF228" s="155"/>
      <c r="AG228" s="156"/>
      <c r="AH228" s="155"/>
      <c r="AI228" s="317" t="str">
        <f t="shared" si="65"/>
        <v/>
      </c>
      <c r="AJ228" s="317" t="str">
        <f t="shared" si="66"/>
        <v/>
      </c>
      <c r="AK228" s="328" t="e">
        <f>IF(AR228=".OS",VLOOKUP($AT228,'Pull-Downs_Zyl'!M:N,2,FALSE),VLOOKUP($AT228,'Pull-Downs_Zyl'!K:L,2,FALSE))</f>
        <v>#N/A</v>
      </c>
      <c r="AL228" s="318" t="str">
        <f t="shared" si="73"/>
        <v/>
      </c>
      <c r="AM228" s="158" t="e">
        <f>VLOOKUP($AT228,'Pull-Downs_Zyl'!$K$5:$O$525,3,FALSE)</f>
        <v>#N/A</v>
      </c>
      <c r="AN228" s="151" t="str">
        <f t="shared" si="59"/>
        <v/>
      </c>
      <c r="AO228" s="151" t="str">
        <f t="shared" si="60"/>
        <v/>
      </c>
      <c r="AP228" s="151" t="str">
        <f t="shared" si="61"/>
        <v/>
      </c>
      <c r="AQ228" s="151" t="str">
        <f t="shared" si="62"/>
        <v/>
      </c>
      <c r="AR228" s="207" t="str">
        <f t="shared" si="67"/>
        <v/>
      </c>
      <c r="AS228" s="157" t="s">
        <v>95</v>
      </c>
      <c r="AT228" s="158" t="str">
        <f>IF(V228="Zubehör/Ersatzteile",VLOOKUP(W228,'Pull-Downs_Zyl'!$K$518:$O$525,3,FALSE),CONCATENATE(AN228,AO228,AP228,AQ228,AR228))</f>
        <v/>
      </c>
      <c r="AW228" s="70" t="str">
        <f t="shared" si="63"/>
        <v/>
      </c>
      <c r="BD228" s="70" t="str">
        <f t="shared" si="64"/>
        <v/>
      </c>
      <c r="BK228" s="70" t="e">
        <f>IF(AND(#REF!="ja",M228=9,E228="PegaSys Office eVAYO"),CONCATENATE(L228,#REF!,M228,F228),IF(AND(#REF!="ja",M228=9,E228="PegaSys Office"),CONCATENATE(L228,#REF!,M228,F228),""))</f>
        <v>#REF!</v>
      </c>
      <c r="CE228" s="312" t="str">
        <f>IF(E228="PegaSys 2.1",Datenquelle_Peg2.1!$A$2,"")</f>
        <v/>
      </c>
      <c r="CF228" s="312" t="str">
        <f t="shared" si="68"/>
        <v/>
      </c>
      <c r="CG228" s="312" t="str">
        <f t="shared" si="69"/>
        <v/>
      </c>
      <c r="CH228" s="312" t="str">
        <f>IF(OR(S228="Rosetten",S228="Ovalrosetten"),Datenquelle_Peg2.1!$E$2,IF(OR(S228="Langschild",S228="Langschild schmal"),Datenquelle_Peg2.1!$E$3,IF(S228="Kurzschild",Datenquelle_Peg2.1!$E$4,IF(S228="Scandinavian Oval",Datenquelle_Peg2.1!$E$6,""))))</f>
        <v/>
      </c>
      <c r="CI228" s="312" t="str">
        <f>IF(T228=182,Datenquelle_Peg2.1!$G$2,IF(T228=192,Datenquelle_Peg2.1!$G$3,IF(T228=282,Datenquelle_Peg2.1!$G$4,IF(T228=292,Datenquelle_Peg2.1!$G$5,IF(T228=1182,Datenquelle_Peg2.1!$G$6,"")))))</f>
        <v/>
      </c>
      <c r="CJ228" s="312" t="str">
        <f>IF(G228="links",Datenquelle_Peg2.1!$I$2,IF(G228="rechts",Datenquelle_Peg2.1!$I$3,""))</f>
        <v/>
      </c>
      <c r="CK228" s="312" t="str">
        <f>IF(M228=7,Datenquelle_Peg2.1!$K$2,IF(M228=8,Datenquelle_Peg2.1!$K$3,IF(M228=8.5,Datenquelle_Peg2.1!$K$4,IF(M228=9,Datenquelle_Peg2.1!$K$5,IF(M228="F9 (FS)",Datenquelle_Peg2.1!$K$6,IF(M228=10,Datenquelle_Peg2.1!$K$7,""))))))</f>
        <v/>
      </c>
      <c r="CL228" s="312" t="str">
        <f>IF(L228="37-46 mm",Datenquelle_Peg2.1!$M$2,IF(L228="47-56 mm",Datenquelle_Peg2.1!$M$3,IF(L228="57-66 mm",Datenquelle_Peg2.1!$M$4,IF(L228="67-76 mm",Datenquelle_Peg2.1!$M$5,IF(L228="77-86 mm",Datenquelle_Peg2.1!$M$6,IF(L228="87-96 mm",Datenquelle_Peg2.1!$M$7,IF(L228="97-106 mm",Datenquelle_Peg2.1!$M$8,IF(L228="107-116 mm",Datenquelle_Peg2.1!$M$9,IF(L228="117-126 mm",Datenquelle_Peg2.1!$M$10,IF(L228="127-136 mm",Datenquelle_Peg2.1!$M$11,IF(L228="137-146 mm",Datenquelle_Peg2.1!$M$12,IF(L228="147-156 mm",Datenquelle_Peg2.1!$M$13,IF(L228="156-160 mm",Datenquelle_Peg2.1!$M$14,"")))))))))))))</f>
        <v/>
      </c>
      <c r="CM228" s="312" t="str">
        <f>IF(N228="Profilzyl. PZ",Datenquelle_Peg2.1!$O$3,IF(N228="Blind",Datenquelle_Peg2.1!$O$2,IF(N228="Zylinderabdeckung",Datenquelle_Peg2.1!$O$4,IF(N228="Scandinavian Oval",Datenquelle_Peg2.1!$O$5,""))))</f>
        <v/>
      </c>
      <c r="CN228" s="312" t="str">
        <f>IF(P228="PZ 70",Datenquelle_Peg2.1!$Q$3,IF(P228="PZ 72",Datenquelle_Peg2.1!$Q$4,IF(P228="PZ 78",Datenquelle_Peg2.1!$Q$5,IF(P228="PZ 85",Datenquelle_Peg2.1!$Q$6,IF(P228="PZ 88",Datenquelle_Peg2.1!$Q$7,IF(P228="PZ 92",Datenquelle_Peg2.1!$Q$8,IF(P228="00",Datenquelle_Peg2.1!$Q$2,IF(P228="SO 105",Datenquelle_Peg2.1!$Q$9,""))))))))</f>
        <v/>
      </c>
      <c r="CO228" s="312" t="str">
        <f>IF(O228="Profilzyl. PZ",Datenquelle_Peg2.1!$S$3,IF(O228="Blind",Datenquelle_Peg2.1!$S$2,IF(O228="Scandinavian Oval",Datenquelle_Peg2.1!$S$4,"")))</f>
        <v/>
      </c>
      <c r="CP228" s="312" t="str">
        <f t="shared" si="74"/>
        <v/>
      </c>
      <c r="CQ228" s="312" t="str">
        <f>IF(AND(Q228="außen",R228="einrastend"),Datenquelle_Peg2.1!$W$3,IF(AND(Q228="außen",R228="verschraubt"),Datenquelle_Peg2.1!$W$2,""))</f>
        <v/>
      </c>
      <c r="CR228" s="312" t="str">
        <f t="shared" si="70"/>
        <v/>
      </c>
      <c r="CS228" s="312" t="str">
        <f t="shared" si="71"/>
        <v/>
      </c>
      <c r="CT228" s="312" t="str">
        <f t="shared" si="72"/>
        <v/>
      </c>
    </row>
    <row r="229" spans="1:98" ht="15.75" x14ac:dyDescent="0.2">
      <c r="A229" s="159" t="str">
        <f t="shared" si="75"/>
        <v/>
      </c>
      <c r="B229" s="72"/>
      <c r="C229" s="72"/>
      <c r="D229" s="73"/>
      <c r="E229" s="339"/>
      <c r="F229" s="340"/>
      <c r="G229" s="347"/>
      <c r="H229" s="347"/>
      <c r="I229" s="344"/>
      <c r="J229" s="345"/>
      <c r="K229" s="346"/>
      <c r="L229" s="229"/>
      <c r="M229" s="228"/>
      <c r="N229" s="65"/>
      <c r="O229" s="65"/>
      <c r="P229" s="67"/>
      <c r="Q229" s="62"/>
      <c r="R229" s="68"/>
      <c r="S229" s="63"/>
      <c r="T229" s="63"/>
      <c r="U229" s="337"/>
      <c r="V229" s="63"/>
      <c r="W229" s="123"/>
      <c r="X229" s="69"/>
      <c r="Y229" s="81"/>
      <c r="Z229" s="152"/>
      <c r="AA229" s="146"/>
      <c r="AB229" s="153"/>
      <c r="AC229" s="154"/>
      <c r="AD229" s="152"/>
      <c r="AE229" s="152"/>
      <c r="AF229" s="155"/>
      <c r="AG229" s="156"/>
      <c r="AH229" s="155"/>
      <c r="AI229" s="317" t="str">
        <f t="shared" si="65"/>
        <v/>
      </c>
      <c r="AJ229" s="317" t="str">
        <f t="shared" si="66"/>
        <v/>
      </c>
      <c r="AK229" s="328" t="e">
        <f>IF(AR229=".OS",VLOOKUP($AT229,'Pull-Downs_Zyl'!M:N,2,FALSE),VLOOKUP($AT229,'Pull-Downs_Zyl'!K:L,2,FALSE))</f>
        <v>#N/A</v>
      </c>
      <c r="AL229" s="318" t="str">
        <f t="shared" si="73"/>
        <v/>
      </c>
      <c r="AM229" s="158" t="e">
        <f>VLOOKUP($AT229,'Pull-Downs_Zyl'!$K$5:$O$525,3,FALSE)</f>
        <v>#N/A</v>
      </c>
      <c r="AN229" s="151" t="str">
        <f t="shared" si="59"/>
        <v/>
      </c>
      <c r="AO229" s="151" t="str">
        <f t="shared" si="60"/>
        <v/>
      </c>
      <c r="AP229" s="151" t="str">
        <f t="shared" si="61"/>
        <v/>
      </c>
      <c r="AQ229" s="151" t="str">
        <f t="shared" si="62"/>
        <v/>
      </c>
      <c r="AR229" s="207" t="str">
        <f t="shared" si="67"/>
        <v/>
      </c>
      <c r="AS229" s="157" t="s">
        <v>95</v>
      </c>
      <c r="AT229" s="158" t="str">
        <f>IF(V229="Zubehör/Ersatzteile",VLOOKUP(W229,'Pull-Downs_Zyl'!$K$518:$O$525,3,FALSE),CONCATENATE(AN229,AO229,AP229,AQ229,AR229))</f>
        <v/>
      </c>
      <c r="AW229" s="70" t="str">
        <f t="shared" si="63"/>
        <v/>
      </c>
      <c r="BD229" s="70" t="str">
        <f t="shared" si="64"/>
        <v/>
      </c>
      <c r="BK229" s="70" t="e">
        <f>IF(AND(#REF!="ja",M229=9,E229="PegaSys Office eVAYO"),CONCATENATE(L229,#REF!,M229,F229),IF(AND(#REF!="ja",M229=9,E229="PegaSys Office"),CONCATENATE(L229,#REF!,M229,F229),""))</f>
        <v>#REF!</v>
      </c>
      <c r="CE229" s="312" t="str">
        <f>IF(E229="PegaSys 2.1",Datenquelle_Peg2.1!$A$2,"")</f>
        <v/>
      </c>
      <c r="CF229" s="312" t="str">
        <f t="shared" si="68"/>
        <v/>
      </c>
      <c r="CG229" s="312" t="str">
        <f t="shared" si="69"/>
        <v/>
      </c>
      <c r="CH229" s="312" t="str">
        <f>IF(OR(S229="Rosetten",S229="Ovalrosetten"),Datenquelle_Peg2.1!$E$2,IF(OR(S229="Langschild",S229="Langschild schmal"),Datenquelle_Peg2.1!$E$3,IF(S229="Kurzschild",Datenquelle_Peg2.1!$E$4,IF(S229="Scandinavian Oval",Datenquelle_Peg2.1!$E$6,""))))</f>
        <v/>
      </c>
      <c r="CI229" s="312" t="str">
        <f>IF(T229=182,Datenquelle_Peg2.1!$G$2,IF(T229=192,Datenquelle_Peg2.1!$G$3,IF(T229=282,Datenquelle_Peg2.1!$G$4,IF(T229=292,Datenquelle_Peg2.1!$G$5,IF(T229=1182,Datenquelle_Peg2.1!$G$6,"")))))</f>
        <v/>
      </c>
      <c r="CJ229" s="312" t="str">
        <f>IF(G229="links",Datenquelle_Peg2.1!$I$2,IF(G229="rechts",Datenquelle_Peg2.1!$I$3,""))</f>
        <v/>
      </c>
      <c r="CK229" s="312" t="str">
        <f>IF(M229=7,Datenquelle_Peg2.1!$K$2,IF(M229=8,Datenquelle_Peg2.1!$K$3,IF(M229=8.5,Datenquelle_Peg2.1!$K$4,IF(M229=9,Datenquelle_Peg2.1!$K$5,IF(M229="F9 (FS)",Datenquelle_Peg2.1!$K$6,IF(M229=10,Datenquelle_Peg2.1!$K$7,""))))))</f>
        <v/>
      </c>
      <c r="CL229" s="312" t="str">
        <f>IF(L229="37-46 mm",Datenquelle_Peg2.1!$M$2,IF(L229="47-56 mm",Datenquelle_Peg2.1!$M$3,IF(L229="57-66 mm",Datenquelle_Peg2.1!$M$4,IF(L229="67-76 mm",Datenquelle_Peg2.1!$M$5,IF(L229="77-86 mm",Datenquelle_Peg2.1!$M$6,IF(L229="87-96 mm",Datenquelle_Peg2.1!$M$7,IF(L229="97-106 mm",Datenquelle_Peg2.1!$M$8,IF(L229="107-116 mm",Datenquelle_Peg2.1!$M$9,IF(L229="117-126 mm",Datenquelle_Peg2.1!$M$10,IF(L229="127-136 mm",Datenquelle_Peg2.1!$M$11,IF(L229="137-146 mm",Datenquelle_Peg2.1!$M$12,IF(L229="147-156 mm",Datenquelle_Peg2.1!$M$13,IF(L229="156-160 mm",Datenquelle_Peg2.1!$M$14,"")))))))))))))</f>
        <v/>
      </c>
      <c r="CM229" s="312" t="str">
        <f>IF(N229="Profilzyl. PZ",Datenquelle_Peg2.1!$O$3,IF(N229="Blind",Datenquelle_Peg2.1!$O$2,IF(N229="Zylinderabdeckung",Datenquelle_Peg2.1!$O$4,IF(N229="Scandinavian Oval",Datenquelle_Peg2.1!$O$5,""))))</f>
        <v/>
      </c>
      <c r="CN229" s="312" t="str">
        <f>IF(P229="PZ 70",Datenquelle_Peg2.1!$Q$3,IF(P229="PZ 72",Datenquelle_Peg2.1!$Q$4,IF(P229="PZ 78",Datenquelle_Peg2.1!$Q$5,IF(P229="PZ 85",Datenquelle_Peg2.1!$Q$6,IF(P229="PZ 88",Datenquelle_Peg2.1!$Q$7,IF(P229="PZ 92",Datenquelle_Peg2.1!$Q$8,IF(P229="00",Datenquelle_Peg2.1!$Q$2,IF(P229="SO 105",Datenquelle_Peg2.1!$Q$9,""))))))))</f>
        <v/>
      </c>
      <c r="CO229" s="312" t="str">
        <f>IF(O229="Profilzyl. PZ",Datenquelle_Peg2.1!$S$3,IF(O229="Blind",Datenquelle_Peg2.1!$S$2,IF(O229="Scandinavian Oval",Datenquelle_Peg2.1!$S$4,"")))</f>
        <v/>
      </c>
      <c r="CP229" s="312" t="str">
        <f t="shared" si="74"/>
        <v/>
      </c>
      <c r="CQ229" s="312" t="str">
        <f>IF(AND(Q229="außen",R229="einrastend"),Datenquelle_Peg2.1!$W$3,IF(AND(Q229="außen",R229="verschraubt"),Datenquelle_Peg2.1!$W$2,""))</f>
        <v/>
      </c>
      <c r="CR229" s="312" t="str">
        <f t="shared" si="70"/>
        <v/>
      </c>
      <c r="CS229" s="312" t="str">
        <f t="shared" si="71"/>
        <v/>
      </c>
      <c r="CT229" s="312" t="str">
        <f t="shared" si="72"/>
        <v/>
      </c>
    </row>
    <row r="230" spans="1:98" ht="15.75" x14ac:dyDescent="0.2">
      <c r="A230" s="159" t="str">
        <f t="shared" si="75"/>
        <v/>
      </c>
      <c r="B230" s="72"/>
      <c r="C230" s="72"/>
      <c r="D230" s="73"/>
      <c r="E230" s="339"/>
      <c r="F230" s="340"/>
      <c r="G230" s="347"/>
      <c r="H230" s="347"/>
      <c r="I230" s="344"/>
      <c r="J230" s="345"/>
      <c r="K230" s="346"/>
      <c r="L230" s="229"/>
      <c r="M230" s="228"/>
      <c r="N230" s="65"/>
      <c r="O230" s="65"/>
      <c r="P230" s="67"/>
      <c r="Q230" s="62"/>
      <c r="R230" s="68"/>
      <c r="S230" s="63"/>
      <c r="T230" s="63"/>
      <c r="U230" s="337"/>
      <c r="V230" s="63"/>
      <c r="W230" s="123"/>
      <c r="X230" s="69"/>
      <c r="Y230" s="81"/>
      <c r="Z230" s="152"/>
      <c r="AA230" s="146"/>
      <c r="AB230" s="153"/>
      <c r="AC230" s="154"/>
      <c r="AD230" s="152"/>
      <c r="AE230" s="152"/>
      <c r="AF230" s="155"/>
      <c r="AG230" s="156"/>
      <c r="AH230" s="155"/>
      <c r="AI230" s="317" t="str">
        <f t="shared" si="65"/>
        <v/>
      </c>
      <c r="AJ230" s="317" t="str">
        <f t="shared" si="66"/>
        <v/>
      </c>
      <c r="AK230" s="328" t="e">
        <f>IF(AR230=".OS",VLOOKUP($AT230,'Pull-Downs_Zyl'!M:N,2,FALSE),VLOOKUP($AT230,'Pull-Downs_Zyl'!K:L,2,FALSE))</f>
        <v>#N/A</v>
      </c>
      <c r="AL230" s="318" t="str">
        <f t="shared" si="73"/>
        <v/>
      </c>
      <c r="AM230" s="158" t="e">
        <f>VLOOKUP($AT230,'Pull-Downs_Zyl'!$K$5:$O$525,3,FALSE)</f>
        <v>#N/A</v>
      </c>
      <c r="AN230" s="151" t="str">
        <f t="shared" si="59"/>
        <v/>
      </c>
      <c r="AO230" s="151" t="str">
        <f t="shared" si="60"/>
        <v/>
      </c>
      <c r="AP230" s="151" t="str">
        <f t="shared" si="61"/>
        <v/>
      </c>
      <c r="AQ230" s="151" t="str">
        <f t="shared" si="62"/>
        <v/>
      </c>
      <c r="AR230" s="207" t="str">
        <f t="shared" si="67"/>
        <v/>
      </c>
      <c r="AS230" s="157" t="s">
        <v>95</v>
      </c>
      <c r="AT230" s="158" t="str">
        <f>IF(V230="Zubehör/Ersatzteile",VLOOKUP(W230,'Pull-Downs_Zyl'!$K$518:$O$525,3,FALSE),CONCATENATE(AN230,AO230,AP230,AQ230,AR230))</f>
        <v/>
      </c>
      <c r="AW230" s="70" t="str">
        <f t="shared" si="63"/>
        <v/>
      </c>
      <c r="BD230" s="70" t="str">
        <f t="shared" si="64"/>
        <v/>
      </c>
      <c r="BK230" s="70" t="e">
        <f>IF(AND(#REF!="ja",M230=9,E230="PegaSys Office eVAYO"),CONCATENATE(L230,#REF!,M230,F230),IF(AND(#REF!="ja",M230=9,E230="PegaSys Office"),CONCATENATE(L230,#REF!,M230,F230),""))</f>
        <v>#REF!</v>
      </c>
      <c r="CE230" s="312" t="str">
        <f>IF(E230="PegaSys 2.1",Datenquelle_Peg2.1!$A$2,"")</f>
        <v/>
      </c>
      <c r="CF230" s="312" t="str">
        <f t="shared" si="68"/>
        <v/>
      </c>
      <c r="CG230" s="312" t="str">
        <f t="shared" si="69"/>
        <v/>
      </c>
      <c r="CH230" s="312" t="str">
        <f>IF(OR(S230="Rosetten",S230="Ovalrosetten"),Datenquelle_Peg2.1!$E$2,IF(OR(S230="Langschild",S230="Langschild schmal"),Datenquelle_Peg2.1!$E$3,IF(S230="Kurzschild",Datenquelle_Peg2.1!$E$4,IF(S230="Scandinavian Oval",Datenquelle_Peg2.1!$E$6,""))))</f>
        <v/>
      </c>
      <c r="CI230" s="312" t="str">
        <f>IF(T230=182,Datenquelle_Peg2.1!$G$2,IF(T230=192,Datenquelle_Peg2.1!$G$3,IF(T230=282,Datenquelle_Peg2.1!$G$4,IF(T230=292,Datenquelle_Peg2.1!$G$5,IF(T230=1182,Datenquelle_Peg2.1!$G$6,"")))))</f>
        <v/>
      </c>
      <c r="CJ230" s="312" t="str">
        <f>IF(G230="links",Datenquelle_Peg2.1!$I$2,IF(G230="rechts",Datenquelle_Peg2.1!$I$3,""))</f>
        <v/>
      </c>
      <c r="CK230" s="312" t="str">
        <f>IF(M230=7,Datenquelle_Peg2.1!$K$2,IF(M230=8,Datenquelle_Peg2.1!$K$3,IF(M230=8.5,Datenquelle_Peg2.1!$K$4,IF(M230=9,Datenquelle_Peg2.1!$K$5,IF(M230="F9 (FS)",Datenquelle_Peg2.1!$K$6,IF(M230=10,Datenquelle_Peg2.1!$K$7,""))))))</f>
        <v/>
      </c>
      <c r="CL230" s="312" t="str">
        <f>IF(L230="37-46 mm",Datenquelle_Peg2.1!$M$2,IF(L230="47-56 mm",Datenquelle_Peg2.1!$M$3,IF(L230="57-66 mm",Datenquelle_Peg2.1!$M$4,IF(L230="67-76 mm",Datenquelle_Peg2.1!$M$5,IF(L230="77-86 mm",Datenquelle_Peg2.1!$M$6,IF(L230="87-96 mm",Datenquelle_Peg2.1!$M$7,IF(L230="97-106 mm",Datenquelle_Peg2.1!$M$8,IF(L230="107-116 mm",Datenquelle_Peg2.1!$M$9,IF(L230="117-126 mm",Datenquelle_Peg2.1!$M$10,IF(L230="127-136 mm",Datenquelle_Peg2.1!$M$11,IF(L230="137-146 mm",Datenquelle_Peg2.1!$M$12,IF(L230="147-156 mm",Datenquelle_Peg2.1!$M$13,IF(L230="156-160 mm",Datenquelle_Peg2.1!$M$14,"")))))))))))))</f>
        <v/>
      </c>
      <c r="CM230" s="312" t="str">
        <f>IF(N230="Profilzyl. PZ",Datenquelle_Peg2.1!$O$3,IF(N230="Blind",Datenquelle_Peg2.1!$O$2,IF(N230="Zylinderabdeckung",Datenquelle_Peg2.1!$O$4,IF(N230="Scandinavian Oval",Datenquelle_Peg2.1!$O$5,""))))</f>
        <v/>
      </c>
      <c r="CN230" s="312" t="str">
        <f>IF(P230="PZ 70",Datenquelle_Peg2.1!$Q$3,IF(P230="PZ 72",Datenquelle_Peg2.1!$Q$4,IF(P230="PZ 78",Datenquelle_Peg2.1!$Q$5,IF(P230="PZ 85",Datenquelle_Peg2.1!$Q$6,IF(P230="PZ 88",Datenquelle_Peg2.1!$Q$7,IF(P230="PZ 92",Datenquelle_Peg2.1!$Q$8,IF(P230="00",Datenquelle_Peg2.1!$Q$2,IF(P230="SO 105",Datenquelle_Peg2.1!$Q$9,""))))))))</f>
        <v/>
      </c>
      <c r="CO230" s="312" t="str">
        <f>IF(O230="Profilzyl. PZ",Datenquelle_Peg2.1!$S$3,IF(O230="Blind",Datenquelle_Peg2.1!$S$2,IF(O230="Scandinavian Oval",Datenquelle_Peg2.1!$S$4,"")))</f>
        <v/>
      </c>
      <c r="CP230" s="312" t="str">
        <f t="shared" si="74"/>
        <v/>
      </c>
      <c r="CQ230" s="312" t="str">
        <f>IF(AND(Q230="außen",R230="einrastend"),Datenquelle_Peg2.1!$W$3,IF(AND(Q230="außen",R230="verschraubt"),Datenquelle_Peg2.1!$W$2,""))</f>
        <v/>
      </c>
      <c r="CR230" s="312" t="str">
        <f t="shared" si="70"/>
        <v/>
      </c>
      <c r="CS230" s="312" t="str">
        <f t="shared" si="71"/>
        <v/>
      </c>
      <c r="CT230" s="312" t="str">
        <f t="shared" si="72"/>
        <v/>
      </c>
    </row>
    <row r="231" spans="1:98" ht="15.75" x14ac:dyDescent="0.2">
      <c r="A231" s="159" t="str">
        <f t="shared" si="75"/>
        <v/>
      </c>
      <c r="B231" s="72"/>
      <c r="C231" s="72"/>
      <c r="D231" s="73"/>
      <c r="E231" s="339"/>
      <c r="F231" s="340"/>
      <c r="G231" s="347"/>
      <c r="H231" s="347"/>
      <c r="I231" s="344"/>
      <c r="J231" s="345"/>
      <c r="K231" s="346"/>
      <c r="L231" s="229"/>
      <c r="M231" s="228"/>
      <c r="N231" s="65"/>
      <c r="O231" s="65"/>
      <c r="P231" s="67"/>
      <c r="Q231" s="62"/>
      <c r="R231" s="68"/>
      <c r="S231" s="63"/>
      <c r="T231" s="63"/>
      <c r="U231" s="337"/>
      <c r="V231" s="63"/>
      <c r="W231" s="123"/>
      <c r="X231" s="69"/>
      <c r="Y231" s="81"/>
      <c r="Z231" s="152"/>
      <c r="AA231" s="146"/>
      <c r="AB231" s="153"/>
      <c r="AC231" s="154"/>
      <c r="AD231" s="152"/>
      <c r="AE231" s="152"/>
      <c r="AF231" s="155"/>
      <c r="AG231" s="156"/>
      <c r="AH231" s="155"/>
      <c r="AI231" s="317" t="str">
        <f t="shared" si="65"/>
        <v/>
      </c>
      <c r="AJ231" s="317" t="str">
        <f t="shared" si="66"/>
        <v/>
      </c>
      <c r="AK231" s="328" t="e">
        <f>IF(AR231=".OS",VLOOKUP($AT231,'Pull-Downs_Zyl'!M:N,2,FALSE),VLOOKUP($AT231,'Pull-Downs_Zyl'!K:L,2,FALSE))</f>
        <v>#N/A</v>
      </c>
      <c r="AL231" s="318" t="str">
        <f t="shared" si="73"/>
        <v/>
      </c>
      <c r="AM231" s="158" t="e">
        <f>VLOOKUP($AT231,'Pull-Downs_Zyl'!$K$5:$O$525,3,FALSE)</f>
        <v>#N/A</v>
      </c>
      <c r="AN231" s="151" t="str">
        <f t="shared" si="59"/>
        <v/>
      </c>
      <c r="AO231" s="151" t="str">
        <f t="shared" si="60"/>
        <v/>
      </c>
      <c r="AP231" s="151" t="str">
        <f t="shared" si="61"/>
        <v/>
      </c>
      <c r="AQ231" s="151" t="str">
        <f t="shared" si="62"/>
        <v/>
      </c>
      <c r="AR231" s="207" t="str">
        <f t="shared" si="67"/>
        <v/>
      </c>
      <c r="AS231" s="157" t="s">
        <v>95</v>
      </c>
      <c r="AT231" s="158" t="str">
        <f>IF(V231="Zubehör/Ersatzteile",VLOOKUP(W231,'Pull-Downs_Zyl'!$K$518:$O$525,3,FALSE),CONCATENATE(AN231,AO231,AP231,AQ231,AR231))</f>
        <v/>
      </c>
      <c r="AW231" s="70" t="str">
        <f t="shared" si="63"/>
        <v/>
      </c>
      <c r="BD231" s="70" t="str">
        <f t="shared" si="64"/>
        <v/>
      </c>
      <c r="BK231" s="70" t="e">
        <f>IF(AND(#REF!="ja",M231=9,E231="PegaSys Office eVAYO"),CONCATENATE(L231,#REF!,M231,F231),IF(AND(#REF!="ja",M231=9,E231="PegaSys Office"),CONCATENATE(L231,#REF!,M231,F231),""))</f>
        <v>#REF!</v>
      </c>
      <c r="CE231" s="312" t="str">
        <f>IF(E231="PegaSys 2.1",Datenquelle_Peg2.1!$A$2,"")</f>
        <v/>
      </c>
      <c r="CF231" s="312" t="str">
        <f t="shared" si="68"/>
        <v/>
      </c>
      <c r="CG231" s="312" t="str">
        <f t="shared" si="69"/>
        <v/>
      </c>
      <c r="CH231" s="312" t="str">
        <f>IF(OR(S231="Rosetten",S231="Ovalrosetten"),Datenquelle_Peg2.1!$E$2,IF(OR(S231="Langschild",S231="Langschild schmal"),Datenquelle_Peg2.1!$E$3,IF(S231="Kurzschild",Datenquelle_Peg2.1!$E$4,IF(S231="Scandinavian Oval",Datenquelle_Peg2.1!$E$6,""))))</f>
        <v/>
      </c>
      <c r="CI231" s="312" t="str">
        <f>IF(T231=182,Datenquelle_Peg2.1!$G$2,IF(T231=192,Datenquelle_Peg2.1!$G$3,IF(T231=282,Datenquelle_Peg2.1!$G$4,IF(T231=292,Datenquelle_Peg2.1!$G$5,IF(T231=1182,Datenquelle_Peg2.1!$G$6,"")))))</f>
        <v/>
      </c>
      <c r="CJ231" s="312" t="str">
        <f>IF(G231="links",Datenquelle_Peg2.1!$I$2,IF(G231="rechts",Datenquelle_Peg2.1!$I$3,""))</f>
        <v/>
      </c>
      <c r="CK231" s="312" t="str">
        <f>IF(M231=7,Datenquelle_Peg2.1!$K$2,IF(M231=8,Datenquelle_Peg2.1!$K$3,IF(M231=8.5,Datenquelle_Peg2.1!$K$4,IF(M231=9,Datenquelle_Peg2.1!$K$5,IF(M231="F9 (FS)",Datenquelle_Peg2.1!$K$6,IF(M231=10,Datenquelle_Peg2.1!$K$7,""))))))</f>
        <v/>
      </c>
      <c r="CL231" s="312" t="str">
        <f>IF(L231="37-46 mm",Datenquelle_Peg2.1!$M$2,IF(L231="47-56 mm",Datenquelle_Peg2.1!$M$3,IF(L231="57-66 mm",Datenquelle_Peg2.1!$M$4,IF(L231="67-76 mm",Datenquelle_Peg2.1!$M$5,IF(L231="77-86 mm",Datenquelle_Peg2.1!$M$6,IF(L231="87-96 mm",Datenquelle_Peg2.1!$M$7,IF(L231="97-106 mm",Datenquelle_Peg2.1!$M$8,IF(L231="107-116 mm",Datenquelle_Peg2.1!$M$9,IF(L231="117-126 mm",Datenquelle_Peg2.1!$M$10,IF(L231="127-136 mm",Datenquelle_Peg2.1!$M$11,IF(L231="137-146 mm",Datenquelle_Peg2.1!$M$12,IF(L231="147-156 mm",Datenquelle_Peg2.1!$M$13,IF(L231="156-160 mm",Datenquelle_Peg2.1!$M$14,"")))))))))))))</f>
        <v/>
      </c>
      <c r="CM231" s="312" t="str">
        <f>IF(N231="Profilzyl. PZ",Datenquelle_Peg2.1!$O$3,IF(N231="Blind",Datenquelle_Peg2.1!$O$2,IF(N231="Zylinderabdeckung",Datenquelle_Peg2.1!$O$4,IF(N231="Scandinavian Oval",Datenquelle_Peg2.1!$O$5,""))))</f>
        <v/>
      </c>
      <c r="CN231" s="312" t="str">
        <f>IF(P231="PZ 70",Datenquelle_Peg2.1!$Q$3,IF(P231="PZ 72",Datenquelle_Peg2.1!$Q$4,IF(P231="PZ 78",Datenquelle_Peg2.1!$Q$5,IF(P231="PZ 85",Datenquelle_Peg2.1!$Q$6,IF(P231="PZ 88",Datenquelle_Peg2.1!$Q$7,IF(P231="PZ 92",Datenquelle_Peg2.1!$Q$8,IF(P231="00",Datenquelle_Peg2.1!$Q$2,IF(P231="SO 105",Datenquelle_Peg2.1!$Q$9,""))))))))</f>
        <v/>
      </c>
      <c r="CO231" s="312" t="str">
        <f>IF(O231="Profilzyl. PZ",Datenquelle_Peg2.1!$S$3,IF(O231="Blind",Datenquelle_Peg2.1!$S$2,IF(O231="Scandinavian Oval",Datenquelle_Peg2.1!$S$4,"")))</f>
        <v/>
      </c>
      <c r="CP231" s="312" t="str">
        <f t="shared" si="74"/>
        <v/>
      </c>
      <c r="CQ231" s="312" t="str">
        <f>IF(AND(Q231="außen",R231="einrastend"),Datenquelle_Peg2.1!$W$3,IF(AND(Q231="außen",R231="verschraubt"),Datenquelle_Peg2.1!$W$2,""))</f>
        <v/>
      </c>
      <c r="CR231" s="312" t="str">
        <f t="shared" si="70"/>
        <v/>
      </c>
      <c r="CS231" s="312" t="str">
        <f t="shared" si="71"/>
        <v/>
      </c>
      <c r="CT231" s="312" t="str">
        <f t="shared" si="72"/>
        <v/>
      </c>
    </row>
    <row r="232" spans="1:98" ht="15.75" x14ac:dyDescent="0.2">
      <c r="A232" s="159" t="str">
        <f t="shared" si="75"/>
        <v/>
      </c>
      <c r="B232" s="72"/>
      <c r="C232" s="72"/>
      <c r="D232" s="73"/>
      <c r="E232" s="339"/>
      <c r="F232" s="340"/>
      <c r="G232" s="347"/>
      <c r="H232" s="347"/>
      <c r="I232" s="344"/>
      <c r="J232" s="345"/>
      <c r="K232" s="346"/>
      <c r="L232" s="229"/>
      <c r="M232" s="228"/>
      <c r="N232" s="65"/>
      <c r="O232" s="65"/>
      <c r="P232" s="67"/>
      <c r="Q232" s="62"/>
      <c r="R232" s="68"/>
      <c r="S232" s="63"/>
      <c r="T232" s="63"/>
      <c r="U232" s="337"/>
      <c r="V232" s="63"/>
      <c r="W232" s="123"/>
      <c r="X232" s="69"/>
      <c r="Y232" s="81"/>
      <c r="Z232" s="152"/>
      <c r="AA232" s="146"/>
      <c r="AB232" s="153"/>
      <c r="AC232" s="154"/>
      <c r="AD232" s="152"/>
      <c r="AE232" s="152"/>
      <c r="AF232" s="155"/>
      <c r="AG232" s="156"/>
      <c r="AH232" s="155"/>
      <c r="AI232" s="317" t="str">
        <f t="shared" si="65"/>
        <v/>
      </c>
      <c r="AJ232" s="317" t="str">
        <f t="shared" si="66"/>
        <v/>
      </c>
      <c r="AK232" s="328" t="e">
        <f>IF(AR232=".OS",VLOOKUP($AT232,'Pull-Downs_Zyl'!M:N,2,FALSE),VLOOKUP($AT232,'Pull-Downs_Zyl'!K:L,2,FALSE))</f>
        <v>#N/A</v>
      </c>
      <c r="AL232" s="318" t="str">
        <f t="shared" si="73"/>
        <v/>
      </c>
      <c r="AM232" s="158" t="e">
        <f>VLOOKUP($AT232,'Pull-Downs_Zyl'!$K$5:$O$525,3,FALSE)</f>
        <v>#N/A</v>
      </c>
      <c r="AN232" s="151" t="str">
        <f t="shared" si="59"/>
        <v/>
      </c>
      <c r="AO232" s="151" t="str">
        <f t="shared" si="60"/>
        <v/>
      </c>
      <c r="AP232" s="151" t="str">
        <f t="shared" si="61"/>
        <v/>
      </c>
      <c r="AQ232" s="151" t="str">
        <f t="shared" si="62"/>
        <v/>
      </c>
      <c r="AR232" s="207" t="str">
        <f t="shared" si="67"/>
        <v/>
      </c>
      <c r="AS232" s="157" t="s">
        <v>95</v>
      </c>
      <c r="AT232" s="158" t="str">
        <f>IF(V232="Zubehör/Ersatzteile",VLOOKUP(W232,'Pull-Downs_Zyl'!$K$518:$O$525,3,FALSE),CONCATENATE(AN232,AO232,AP232,AQ232,AR232))</f>
        <v/>
      </c>
      <c r="AW232" s="70" t="str">
        <f t="shared" si="63"/>
        <v/>
      </c>
      <c r="BD232" s="70" t="str">
        <f t="shared" si="64"/>
        <v/>
      </c>
      <c r="BK232" s="70" t="e">
        <f>IF(AND(#REF!="ja",M232=9,E232="PegaSys Office eVAYO"),CONCATENATE(L232,#REF!,M232,F232),IF(AND(#REF!="ja",M232=9,E232="PegaSys Office"),CONCATENATE(L232,#REF!,M232,F232),""))</f>
        <v>#REF!</v>
      </c>
      <c r="CE232" s="312" t="str">
        <f>IF(E232="PegaSys 2.1",Datenquelle_Peg2.1!$A$2,"")</f>
        <v/>
      </c>
      <c r="CF232" s="312" t="str">
        <f t="shared" si="68"/>
        <v/>
      </c>
      <c r="CG232" s="312" t="str">
        <f t="shared" si="69"/>
        <v/>
      </c>
      <c r="CH232" s="312" t="str">
        <f>IF(OR(S232="Rosetten",S232="Ovalrosetten"),Datenquelle_Peg2.1!$E$2,IF(OR(S232="Langschild",S232="Langschild schmal"),Datenquelle_Peg2.1!$E$3,IF(S232="Kurzschild",Datenquelle_Peg2.1!$E$4,IF(S232="Scandinavian Oval",Datenquelle_Peg2.1!$E$6,""))))</f>
        <v/>
      </c>
      <c r="CI232" s="312" t="str">
        <f>IF(T232=182,Datenquelle_Peg2.1!$G$2,IF(T232=192,Datenquelle_Peg2.1!$G$3,IF(T232=282,Datenquelle_Peg2.1!$G$4,IF(T232=292,Datenquelle_Peg2.1!$G$5,IF(T232=1182,Datenquelle_Peg2.1!$G$6,"")))))</f>
        <v/>
      </c>
      <c r="CJ232" s="312" t="str">
        <f>IF(G232="links",Datenquelle_Peg2.1!$I$2,IF(G232="rechts",Datenquelle_Peg2.1!$I$3,""))</f>
        <v/>
      </c>
      <c r="CK232" s="312" t="str">
        <f>IF(M232=7,Datenquelle_Peg2.1!$K$2,IF(M232=8,Datenquelle_Peg2.1!$K$3,IF(M232=8.5,Datenquelle_Peg2.1!$K$4,IF(M232=9,Datenquelle_Peg2.1!$K$5,IF(M232="F9 (FS)",Datenquelle_Peg2.1!$K$6,IF(M232=10,Datenquelle_Peg2.1!$K$7,""))))))</f>
        <v/>
      </c>
      <c r="CL232" s="312" t="str">
        <f>IF(L232="37-46 mm",Datenquelle_Peg2.1!$M$2,IF(L232="47-56 mm",Datenquelle_Peg2.1!$M$3,IF(L232="57-66 mm",Datenquelle_Peg2.1!$M$4,IF(L232="67-76 mm",Datenquelle_Peg2.1!$M$5,IF(L232="77-86 mm",Datenquelle_Peg2.1!$M$6,IF(L232="87-96 mm",Datenquelle_Peg2.1!$M$7,IF(L232="97-106 mm",Datenquelle_Peg2.1!$M$8,IF(L232="107-116 mm",Datenquelle_Peg2.1!$M$9,IF(L232="117-126 mm",Datenquelle_Peg2.1!$M$10,IF(L232="127-136 mm",Datenquelle_Peg2.1!$M$11,IF(L232="137-146 mm",Datenquelle_Peg2.1!$M$12,IF(L232="147-156 mm",Datenquelle_Peg2.1!$M$13,IF(L232="156-160 mm",Datenquelle_Peg2.1!$M$14,"")))))))))))))</f>
        <v/>
      </c>
      <c r="CM232" s="312" t="str">
        <f>IF(N232="Profilzyl. PZ",Datenquelle_Peg2.1!$O$3,IF(N232="Blind",Datenquelle_Peg2.1!$O$2,IF(N232="Zylinderabdeckung",Datenquelle_Peg2.1!$O$4,IF(N232="Scandinavian Oval",Datenquelle_Peg2.1!$O$5,""))))</f>
        <v/>
      </c>
      <c r="CN232" s="312" t="str">
        <f>IF(P232="PZ 70",Datenquelle_Peg2.1!$Q$3,IF(P232="PZ 72",Datenquelle_Peg2.1!$Q$4,IF(P232="PZ 78",Datenquelle_Peg2.1!$Q$5,IF(P232="PZ 85",Datenquelle_Peg2.1!$Q$6,IF(P232="PZ 88",Datenquelle_Peg2.1!$Q$7,IF(P232="PZ 92",Datenquelle_Peg2.1!$Q$8,IF(P232="00",Datenquelle_Peg2.1!$Q$2,IF(P232="SO 105",Datenquelle_Peg2.1!$Q$9,""))))))))</f>
        <v/>
      </c>
      <c r="CO232" s="312" t="str">
        <f>IF(O232="Profilzyl. PZ",Datenquelle_Peg2.1!$S$3,IF(O232="Blind",Datenquelle_Peg2.1!$S$2,IF(O232="Scandinavian Oval",Datenquelle_Peg2.1!$S$4,"")))</f>
        <v/>
      </c>
      <c r="CP232" s="312" t="str">
        <f t="shared" si="74"/>
        <v/>
      </c>
      <c r="CQ232" s="312" t="str">
        <f>IF(AND(Q232="außen",R232="einrastend"),Datenquelle_Peg2.1!$W$3,IF(AND(Q232="außen",R232="verschraubt"),Datenquelle_Peg2.1!$W$2,""))</f>
        <v/>
      </c>
      <c r="CR232" s="312" t="str">
        <f t="shared" si="70"/>
        <v/>
      </c>
      <c r="CS232" s="312" t="str">
        <f t="shared" si="71"/>
        <v/>
      </c>
      <c r="CT232" s="312" t="str">
        <f t="shared" si="72"/>
        <v/>
      </c>
    </row>
    <row r="233" spans="1:98" ht="15.75" x14ac:dyDescent="0.2">
      <c r="A233" s="159" t="str">
        <f t="shared" si="75"/>
        <v/>
      </c>
      <c r="B233" s="72"/>
      <c r="C233" s="72"/>
      <c r="D233" s="73"/>
      <c r="E233" s="339"/>
      <c r="F233" s="340"/>
      <c r="G233" s="347"/>
      <c r="H233" s="347"/>
      <c r="I233" s="344"/>
      <c r="J233" s="345"/>
      <c r="K233" s="346"/>
      <c r="L233" s="229"/>
      <c r="M233" s="228"/>
      <c r="N233" s="65"/>
      <c r="O233" s="65"/>
      <c r="P233" s="67"/>
      <c r="Q233" s="62"/>
      <c r="R233" s="68"/>
      <c r="S233" s="63"/>
      <c r="T233" s="63"/>
      <c r="U233" s="337"/>
      <c r="V233" s="63"/>
      <c r="W233" s="123"/>
      <c r="X233" s="69"/>
      <c r="Y233" s="81"/>
      <c r="Z233" s="152"/>
      <c r="AA233" s="146"/>
      <c r="AB233" s="153"/>
      <c r="AC233" s="154"/>
      <c r="AD233" s="152"/>
      <c r="AE233" s="152"/>
      <c r="AF233" s="155"/>
      <c r="AG233" s="156"/>
      <c r="AH233" s="155"/>
      <c r="AI233" s="317" t="str">
        <f t="shared" si="65"/>
        <v/>
      </c>
      <c r="AJ233" s="317" t="str">
        <f t="shared" si="66"/>
        <v/>
      </c>
      <c r="AK233" s="328" t="e">
        <f>IF(AR233=".OS",VLOOKUP($AT233,'Pull-Downs_Zyl'!M:N,2,FALSE),VLOOKUP($AT233,'Pull-Downs_Zyl'!K:L,2,FALSE))</f>
        <v>#N/A</v>
      </c>
      <c r="AL233" s="318" t="str">
        <f t="shared" si="73"/>
        <v/>
      </c>
      <c r="AM233" s="158" t="e">
        <f>VLOOKUP($AT233,'Pull-Downs_Zyl'!$K$5:$O$525,3,FALSE)</f>
        <v>#N/A</v>
      </c>
      <c r="AN233" s="151" t="str">
        <f t="shared" si="59"/>
        <v/>
      </c>
      <c r="AO233" s="151" t="str">
        <f t="shared" si="60"/>
        <v/>
      </c>
      <c r="AP233" s="151" t="str">
        <f t="shared" si="61"/>
        <v/>
      </c>
      <c r="AQ233" s="151" t="str">
        <f t="shared" si="62"/>
        <v/>
      </c>
      <c r="AR233" s="207" t="str">
        <f t="shared" si="67"/>
        <v/>
      </c>
      <c r="AS233" s="157" t="s">
        <v>95</v>
      </c>
      <c r="AT233" s="158" t="str">
        <f>IF(V233="Zubehör/Ersatzteile",VLOOKUP(W233,'Pull-Downs_Zyl'!$K$518:$O$525,3,FALSE),CONCATENATE(AN233,AO233,AP233,AQ233,AR233))</f>
        <v/>
      </c>
      <c r="AW233" s="70" t="str">
        <f t="shared" si="63"/>
        <v/>
      </c>
      <c r="BD233" s="70" t="str">
        <f t="shared" si="64"/>
        <v/>
      </c>
      <c r="BK233" s="70" t="e">
        <f>IF(AND(#REF!="ja",M233=9,E233="PegaSys Office eVAYO"),CONCATENATE(L233,#REF!,M233,F233),IF(AND(#REF!="ja",M233=9,E233="PegaSys Office"),CONCATENATE(L233,#REF!,M233,F233),""))</f>
        <v>#REF!</v>
      </c>
      <c r="CE233" s="312" t="str">
        <f>IF(E233="PegaSys 2.1",Datenquelle_Peg2.1!$A$2,"")</f>
        <v/>
      </c>
      <c r="CF233" s="312" t="str">
        <f t="shared" si="68"/>
        <v/>
      </c>
      <c r="CG233" s="312" t="str">
        <f t="shared" si="69"/>
        <v/>
      </c>
      <c r="CH233" s="312" t="str">
        <f>IF(OR(S233="Rosetten",S233="Ovalrosetten"),Datenquelle_Peg2.1!$E$2,IF(OR(S233="Langschild",S233="Langschild schmal"),Datenquelle_Peg2.1!$E$3,IF(S233="Kurzschild",Datenquelle_Peg2.1!$E$4,IF(S233="Scandinavian Oval",Datenquelle_Peg2.1!$E$6,""))))</f>
        <v/>
      </c>
      <c r="CI233" s="312" t="str">
        <f>IF(T233=182,Datenquelle_Peg2.1!$G$2,IF(T233=192,Datenquelle_Peg2.1!$G$3,IF(T233=282,Datenquelle_Peg2.1!$G$4,IF(T233=292,Datenquelle_Peg2.1!$G$5,IF(T233=1182,Datenquelle_Peg2.1!$G$6,"")))))</f>
        <v/>
      </c>
      <c r="CJ233" s="312" t="str">
        <f>IF(G233="links",Datenquelle_Peg2.1!$I$2,IF(G233="rechts",Datenquelle_Peg2.1!$I$3,""))</f>
        <v/>
      </c>
      <c r="CK233" s="312" t="str">
        <f>IF(M233=7,Datenquelle_Peg2.1!$K$2,IF(M233=8,Datenquelle_Peg2.1!$K$3,IF(M233=8.5,Datenquelle_Peg2.1!$K$4,IF(M233=9,Datenquelle_Peg2.1!$K$5,IF(M233="F9 (FS)",Datenquelle_Peg2.1!$K$6,IF(M233=10,Datenquelle_Peg2.1!$K$7,""))))))</f>
        <v/>
      </c>
      <c r="CL233" s="312" t="str">
        <f>IF(L233="37-46 mm",Datenquelle_Peg2.1!$M$2,IF(L233="47-56 mm",Datenquelle_Peg2.1!$M$3,IF(L233="57-66 mm",Datenquelle_Peg2.1!$M$4,IF(L233="67-76 mm",Datenquelle_Peg2.1!$M$5,IF(L233="77-86 mm",Datenquelle_Peg2.1!$M$6,IF(L233="87-96 mm",Datenquelle_Peg2.1!$M$7,IF(L233="97-106 mm",Datenquelle_Peg2.1!$M$8,IF(L233="107-116 mm",Datenquelle_Peg2.1!$M$9,IF(L233="117-126 mm",Datenquelle_Peg2.1!$M$10,IF(L233="127-136 mm",Datenquelle_Peg2.1!$M$11,IF(L233="137-146 mm",Datenquelle_Peg2.1!$M$12,IF(L233="147-156 mm",Datenquelle_Peg2.1!$M$13,IF(L233="156-160 mm",Datenquelle_Peg2.1!$M$14,"")))))))))))))</f>
        <v/>
      </c>
      <c r="CM233" s="312" t="str">
        <f>IF(N233="Profilzyl. PZ",Datenquelle_Peg2.1!$O$3,IF(N233="Blind",Datenquelle_Peg2.1!$O$2,IF(N233="Zylinderabdeckung",Datenquelle_Peg2.1!$O$4,IF(N233="Scandinavian Oval",Datenquelle_Peg2.1!$O$5,""))))</f>
        <v/>
      </c>
      <c r="CN233" s="312" t="str">
        <f>IF(P233="PZ 70",Datenquelle_Peg2.1!$Q$3,IF(P233="PZ 72",Datenquelle_Peg2.1!$Q$4,IF(P233="PZ 78",Datenquelle_Peg2.1!$Q$5,IF(P233="PZ 85",Datenquelle_Peg2.1!$Q$6,IF(P233="PZ 88",Datenquelle_Peg2.1!$Q$7,IF(P233="PZ 92",Datenquelle_Peg2.1!$Q$8,IF(P233="00",Datenquelle_Peg2.1!$Q$2,IF(P233="SO 105",Datenquelle_Peg2.1!$Q$9,""))))))))</f>
        <v/>
      </c>
      <c r="CO233" s="312" t="str">
        <f>IF(O233="Profilzyl. PZ",Datenquelle_Peg2.1!$S$3,IF(O233="Blind",Datenquelle_Peg2.1!$S$2,IF(O233="Scandinavian Oval",Datenquelle_Peg2.1!$S$4,"")))</f>
        <v/>
      </c>
      <c r="CP233" s="312" t="str">
        <f t="shared" si="74"/>
        <v/>
      </c>
      <c r="CQ233" s="312" t="str">
        <f>IF(AND(Q233="außen",R233="einrastend"),Datenquelle_Peg2.1!$W$3,IF(AND(Q233="außen",R233="verschraubt"),Datenquelle_Peg2.1!$W$2,""))</f>
        <v/>
      </c>
      <c r="CR233" s="312" t="str">
        <f t="shared" si="70"/>
        <v/>
      </c>
      <c r="CS233" s="312" t="str">
        <f t="shared" si="71"/>
        <v/>
      </c>
      <c r="CT233" s="312" t="str">
        <f t="shared" si="72"/>
        <v/>
      </c>
    </row>
    <row r="234" spans="1:98" ht="15.75" x14ac:dyDescent="0.2">
      <c r="A234" s="159" t="str">
        <f t="shared" si="75"/>
        <v/>
      </c>
      <c r="B234" s="72"/>
      <c r="C234" s="72"/>
      <c r="D234" s="73"/>
      <c r="E234" s="339"/>
      <c r="F234" s="340"/>
      <c r="G234" s="347"/>
      <c r="H234" s="347"/>
      <c r="I234" s="344"/>
      <c r="J234" s="345"/>
      <c r="K234" s="346"/>
      <c r="L234" s="229"/>
      <c r="M234" s="228"/>
      <c r="N234" s="65"/>
      <c r="O234" s="65"/>
      <c r="P234" s="67"/>
      <c r="Q234" s="62"/>
      <c r="R234" s="68"/>
      <c r="S234" s="63"/>
      <c r="T234" s="63"/>
      <c r="U234" s="337"/>
      <c r="V234" s="63"/>
      <c r="W234" s="123"/>
      <c r="X234" s="69"/>
      <c r="Y234" s="81"/>
      <c r="Z234" s="152"/>
      <c r="AA234" s="146"/>
      <c r="AB234" s="153"/>
      <c r="AC234" s="154"/>
      <c r="AD234" s="152"/>
      <c r="AE234" s="152"/>
      <c r="AF234" s="155"/>
      <c r="AG234" s="156"/>
      <c r="AH234" s="155"/>
      <c r="AI234" s="317" t="str">
        <f t="shared" si="65"/>
        <v/>
      </c>
      <c r="AJ234" s="317" t="str">
        <f t="shared" si="66"/>
        <v/>
      </c>
      <c r="AK234" s="328" t="e">
        <f>IF(AR234=".OS",VLOOKUP($AT234,'Pull-Downs_Zyl'!M:N,2,FALSE),VLOOKUP($AT234,'Pull-Downs_Zyl'!K:L,2,FALSE))</f>
        <v>#N/A</v>
      </c>
      <c r="AL234" s="318" t="str">
        <f t="shared" si="73"/>
        <v/>
      </c>
      <c r="AM234" s="158" t="e">
        <f>VLOOKUP($AT234,'Pull-Downs_Zyl'!$K$5:$O$525,3,FALSE)</f>
        <v>#N/A</v>
      </c>
      <c r="AN234" s="151" t="str">
        <f t="shared" si="59"/>
        <v/>
      </c>
      <c r="AO234" s="151" t="str">
        <f t="shared" si="60"/>
        <v/>
      </c>
      <c r="AP234" s="151" t="str">
        <f t="shared" si="61"/>
        <v/>
      </c>
      <c r="AQ234" s="151" t="str">
        <f t="shared" si="62"/>
        <v/>
      </c>
      <c r="AR234" s="207" t="str">
        <f t="shared" si="67"/>
        <v/>
      </c>
      <c r="AS234" s="157" t="s">
        <v>95</v>
      </c>
      <c r="AT234" s="158" t="str">
        <f>IF(V234="Zubehör/Ersatzteile",VLOOKUP(W234,'Pull-Downs_Zyl'!$K$518:$O$525,3,FALSE),CONCATENATE(AN234,AO234,AP234,AQ234,AR234))</f>
        <v/>
      </c>
      <c r="AW234" s="70" t="str">
        <f t="shared" si="63"/>
        <v/>
      </c>
      <c r="BD234" s="70" t="str">
        <f t="shared" si="64"/>
        <v/>
      </c>
      <c r="BK234" s="70" t="e">
        <f>IF(AND(#REF!="ja",M234=9,E234="PegaSys Office eVAYO"),CONCATENATE(L234,#REF!,M234,F234),IF(AND(#REF!="ja",M234=9,E234="PegaSys Office"),CONCATENATE(L234,#REF!,M234,F234),""))</f>
        <v>#REF!</v>
      </c>
      <c r="CE234" s="312" t="str">
        <f>IF(E234="PegaSys 2.1",Datenquelle_Peg2.1!$A$2,"")</f>
        <v/>
      </c>
      <c r="CF234" s="312" t="str">
        <f t="shared" si="68"/>
        <v/>
      </c>
      <c r="CG234" s="312" t="str">
        <f t="shared" si="69"/>
        <v/>
      </c>
      <c r="CH234" s="312" t="str">
        <f>IF(OR(S234="Rosetten",S234="Ovalrosetten"),Datenquelle_Peg2.1!$E$2,IF(OR(S234="Langschild",S234="Langschild schmal"),Datenquelle_Peg2.1!$E$3,IF(S234="Kurzschild",Datenquelle_Peg2.1!$E$4,IF(S234="Scandinavian Oval",Datenquelle_Peg2.1!$E$6,""))))</f>
        <v/>
      </c>
      <c r="CI234" s="312" t="str">
        <f>IF(T234=182,Datenquelle_Peg2.1!$G$2,IF(T234=192,Datenquelle_Peg2.1!$G$3,IF(T234=282,Datenquelle_Peg2.1!$G$4,IF(T234=292,Datenquelle_Peg2.1!$G$5,IF(T234=1182,Datenquelle_Peg2.1!$G$6,"")))))</f>
        <v/>
      </c>
      <c r="CJ234" s="312" t="str">
        <f>IF(G234="links",Datenquelle_Peg2.1!$I$2,IF(G234="rechts",Datenquelle_Peg2.1!$I$3,""))</f>
        <v/>
      </c>
      <c r="CK234" s="312" t="str">
        <f>IF(M234=7,Datenquelle_Peg2.1!$K$2,IF(M234=8,Datenquelle_Peg2.1!$K$3,IF(M234=8.5,Datenquelle_Peg2.1!$K$4,IF(M234=9,Datenquelle_Peg2.1!$K$5,IF(M234="F9 (FS)",Datenquelle_Peg2.1!$K$6,IF(M234=10,Datenquelle_Peg2.1!$K$7,""))))))</f>
        <v/>
      </c>
      <c r="CL234" s="312" t="str">
        <f>IF(L234="37-46 mm",Datenquelle_Peg2.1!$M$2,IF(L234="47-56 mm",Datenquelle_Peg2.1!$M$3,IF(L234="57-66 mm",Datenquelle_Peg2.1!$M$4,IF(L234="67-76 mm",Datenquelle_Peg2.1!$M$5,IF(L234="77-86 mm",Datenquelle_Peg2.1!$M$6,IF(L234="87-96 mm",Datenquelle_Peg2.1!$M$7,IF(L234="97-106 mm",Datenquelle_Peg2.1!$M$8,IF(L234="107-116 mm",Datenquelle_Peg2.1!$M$9,IF(L234="117-126 mm",Datenquelle_Peg2.1!$M$10,IF(L234="127-136 mm",Datenquelle_Peg2.1!$M$11,IF(L234="137-146 mm",Datenquelle_Peg2.1!$M$12,IF(L234="147-156 mm",Datenquelle_Peg2.1!$M$13,IF(L234="156-160 mm",Datenquelle_Peg2.1!$M$14,"")))))))))))))</f>
        <v/>
      </c>
      <c r="CM234" s="312" t="str">
        <f>IF(N234="Profilzyl. PZ",Datenquelle_Peg2.1!$O$3,IF(N234="Blind",Datenquelle_Peg2.1!$O$2,IF(N234="Zylinderabdeckung",Datenquelle_Peg2.1!$O$4,IF(N234="Scandinavian Oval",Datenquelle_Peg2.1!$O$5,""))))</f>
        <v/>
      </c>
      <c r="CN234" s="312" t="str">
        <f>IF(P234="PZ 70",Datenquelle_Peg2.1!$Q$3,IF(P234="PZ 72",Datenquelle_Peg2.1!$Q$4,IF(P234="PZ 78",Datenquelle_Peg2.1!$Q$5,IF(P234="PZ 85",Datenquelle_Peg2.1!$Q$6,IF(P234="PZ 88",Datenquelle_Peg2.1!$Q$7,IF(P234="PZ 92",Datenquelle_Peg2.1!$Q$8,IF(P234="00",Datenquelle_Peg2.1!$Q$2,IF(P234="SO 105",Datenquelle_Peg2.1!$Q$9,""))))))))</f>
        <v/>
      </c>
      <c r="CO234" s="312" t="str">
        <f>IF(O234="Profilzyl. PZ",Datenquelle_Peg2.1!$S$3,IF(O234="Blind",Datenquelle_Peg2.1!$S$2,IF(O234="Scandinavian Oval",Datenquelle_Peg2.1!$S$4,"")))</f>
        <v/>
      </c>
      <c r="CP234" s="312" t="str">
        <f t="shared" si="74"/>
        <v/>
      </c>
      <c r="CQ234" s="312" t="str">
        <f>IF(AND(Q234="außen",R234="einrastend"),Datenquelle_Peg2.1!$W$3,IF(AND(Q234="außen",R234="verschraubt"),Datenquelle_Peg2.1!$W$2,""))</f>
        <v/>
      </c>
      <c r="CR234" s="312" t="str">
        <f t="shared" si="70"/>
        <v/>
      </c>
      <c r="CS234" s="312" t="str">
        <f t="shared" si="71"/>
        <v/>
      </c>
      <c r="CT234" s="312" t="str">
        <f t="shared" si="72"/>
        <v/>
      </c>
    </row>
    <row r="235" spans="1:98" ht="15.75" x14ac:dyDescent="0.2">
      <c r="A235" s="159" t="str">
        <f t="shared" si="75"/>
        <v/>
      </c>
      <c r="B235" s="72"/>
      <c r="C235" s="72"/>
      <c r="D235" s="73"/>
      <c r="E235" s="339"/>
      <c r="F235" s="340"/>
      <c r="G235" s="347"/>
      <c r="H235" s="347"/>
      <c r="I235" s="344"/>
      <c r="J235" s="345"/>
      <c r="K235" s="346"/>
      <c r="L235" s="229"/>
      <c r="M235" s="228"/>
      <c r="N235" s="65"/>
      <c r="O235" s="65"/>
      <c r="P235" s="67"/>
      <c r="Q235" s="62"/>
      <c r="R235" s="68"/>
      <c r="S235" s="63"/>
      <c r="T235" s="63"/>
      <c r="U235" s="337"/>
      <c r="V235" s="63"/>
      <c r="W235" s="123"/>
      <c r="X235" s="69"/>
      <c r="Y235" s="81"/>
      <c r="Z235" s="152"/>
      <c r="AA235" s="146"/>
      <c r="AB235" s="153"/>
      <c r="AC235" s="154"/>
      <c r="AD235" s="152"/>
      <c r="AE235" s="152"/>
      <c r="AF235" s="155"/>
      <c r="AG235" s="156"/>
      <c r="AH235" s="155"/>
      <c r="AI235" s="317" t="str">
        <f t="shared" si="65"/>
        <v/>
      </c>
      <c r="AJ235" s="317" t="str">
        <f t="shared" si="66"/>
        <v/>
      </c>
      <c r="AK235" s="328" t="e">
        <f>IF(AR235=".OS",VLOOKUP($AT235,'Pull-Downs_Zyl'!M:N,2,FALSE),VLOOKUP($AT235,'Pull-Downs_Zyl'!K:L,2,FALSE))</f>
        <v>#N/A</v>
      </c>
      <c r="AL235" s="318" t="str">
        <f t="shared" si="73"/>
        <v/>
      </c>
      <c r="AM235" s="158" t="e">
        <f>VLOOKUP($AT235,'Pull-Downs_Zyl'!$K$5:$O$525,3,FALSE)</f>
        <v>#N/A</v>
      </c>
      <c r="AN235" s="151" t="str">
        <f t="shared" si="59"/>
        <v/>
      </c>
      <c r="AO235" s="151" t="str">
        <f t="shared" si="60"/>
        <v/>
      </c>
      <c r="AP235" s="151" t="str">
        <f t="shared" si="61"/>
        <v/>
      </c>
      <c r="AQ235" s="151" t="str">
        <f t="shared" si="62"/>
        <v/>
      </c>
      <c r="AR235" s="207" t="str">
        <f t="shared" si="67"/>
        <v/>
      </c>
      <c r="AS235" s="157" t="s">
        <v>95</v>
      </c>
      <c r="AT235" s="158" t="str">
        <f>IF(V235="Zubehör/Ersatzteile",VLOOKUP(W235,'Pull-Downs_Zyl'!$K$518:$O$525,3,FALSE),CONCATENATE(AN235,AO235,AP235,AQ235,AR235))</f>
        <v/>
      </c>
      <c r="AW235" s="70" t="str">
        <f t="shared" si="63"/>
        <v/>
      </c>
      <c r="BD235" s="70" t="str">
        <f t="shared" si="64"/>
        <v/>
      </c>
      <c r="BK235" s="70" t="e">
        <f>IF(AND(#REF!="ja",M235=9,E235="PegaSys Office eVAYO"),CONCATENATE(L235,#REF!,M235,F235),IF(AND(#REF!="ja",M235=9,E235="PegaSys Office"),CONCATENATE(L235,#REF!,M235,F235),""))</f>
        <v>#REF!</v>
      </c>
      <c r="CE235" s="312" t="str">
        <f>IF(E235="PegaSys 2.1",Datenquelle_Peg2.1!$A$2,"")</f>
        <v/>
      </c>
      <c r="CF235" s="312" t="str">
        <f t="shared" si="68"/>
        <v/>
      </c>
      <c r="CG235" s="312" t="str">
        <f t="shared" si="69"/>
        <v/>
      </c>
      <c r="CH235" s="312" t="str">
        <f>IF(OR(S235="Rosetten",S235="Ovalrosetten"),Datenquelle_Peg2.1!$E$2,IF(OR(S235="Langschild",S235="Langschild schmal"),Datenquelle_Peg2.1!$E$3,IF(S235="Kurzschild",Datenquelle_Peg2.1!$E$4,IF(S235="Scandinavian Oval",Datenquelle_Peg2.1!$E$6,""))))</f>
        <v/>
      </c>
      <c r="CI235" s="312" t="str">
        <f>IF(T235=182,Datenquelle_Peg2.1!$G$2,IF(T235=192,Datenquelle_Peg2.1!$G$3,IF(T235=282,Datenquelle_Peg2.1!$G$4,IF(T235=292,Datenquelle_Peg2.1!$G$5,IF(T235=1182,Datenquelle_Peg2.1!$G$6,"")))))</f>
        <v/>
      </c>
      <c r="CJ235" s="312" t="str">
        <f>IF(G235="links",Datenquelle_Peg2.1!$I$2,IF(G235="rechts",Datenquelle_Peg2.1!$I$3,""))</f>
        <v/>
      </c>
      <c r="CK235" s="312" t="str">
        <f>IF(M235=7,Datenquelle_Peg2.1!$K$2,IF(M235=8,Datenquelle_Peg2.1!$K$3,IF(M235=8.5,Datenquelle_Peg2.1!$K$4,IF(M235=9,Datenquelle_Peg2.1!$K$5,IF(M235="F9 (FS)",Datenquelle_Peg2.1!$K$6,IF(M235=10,Datenquelle_Peg2.1!$K$7,""))))))</f>
        <v/>
      </c>
      <c r="CL235" s="312" t="str">
        <f>IF(L235="37-46 mm",Datenquelle_Peg2.1!$M$2,IF(L235="47-56 mm",Datenquelle_Peg2.1!$M$3,IF(L235="57-66 mm",Datenquelle_Peg2.1!$M$4,IF(L235="67-76 mm",Datenquelle_Peg2.1!$M$5,IF(L235="77-86 mm",Datenquelle_Peg2.1!$M$6,IF(L235="87-96 mm",Datenquelle_Peg2.1!$M$7,IF(L235="97-106 mm",Datenquelle_Peg2.1!$M$8,IF(L235="107-116 mm",Datenquelle_Peg2.1!$M$9,IF(L235="117-126 mm",Datenquelle_Peg2.1!$M$10,IF(L235="127-136 mm",Datenquelle_Peg2.1!$M$11,IF(L235="137-146 mm",Datenquelle_Peg2.1!$M$12,IF(L235="147-156 mm",Datenquelle_Peg2.1!$M$13,IF(L235="156-160 mm",Datenquelle_Peg2.1!$M$14,"")))))))))))))</f>
        <v/>
      </c>
      <c r="CM235" s="312" t="str">
        <f>IF(N235="Profilzyl. PZ",Datenquelle_Peg2.1!$O$3,IF(N235="Blind",Datenquelle_Peg2.1!$O$2,IF(N235="Zylinderabdeckung",Datenquelle_Peg2.1!$O$4,IF(N235="Scandinavian Oval",Datenquelle_Peg2.1!$O$5,""))))</f>
        <v/>
      </c>
      <c r="CN235" s="312" t="str">
        <f>IF(P235="PZ 70",Datenquelle_Peg2.1!$Q$3,IF(P235="PZ 72",Datenquelle_Peg2.1!$Q$4,IF(P235="PZ 78",Datenquelle_Peg2.1!$Q$5,IF(P235="PZ 85",Datenquelle_Peg2.1!$Q$6,IF(P235="PZ 88",Datenquelle_Peg2.1!$Q$7,IF(P235="PZ 92",Datenquelle_Peg2.1!$Q$8,IF(P235="00",Datenquelle_Peg2.1!$Q$2,IF(P235="SO 105",Datenquelle_Peg2.1!$Q$9,""))))))))</f>
        <v/>
      </c>
      <c r="CO235" s="312" t="str">
        <f>IF(O235="Profilzyl. PZ",Datenquelle_Peg2.1!$S$3,IF(O235="Blind",Datenquelle_Peg2.1!$S$2,IF(O235="Scandinavian Oval",Datenquelle_Peg2.1!$S$4,"")))</f>
        <v/>
      </c>
      <c r="CP235" s="312" t="str">
        <f t="shared" si="74"/>
        <v/>
      </c>
      <c r="CQ235" s="312" t="str">
        <f>IF(AND(Q235="außen",R235="einrastend"),Datenquelle_Peg2.1!$W$3,IF(AND(Q235="außen",R235="verschraubt"),Datenquelle_Peg2.1!$W$2,""))</f>
        <v/>
      </c>
      <c r="CR235" s="312" t="str">
        <f t="shared" si="70"/>
        <v/>
      </c>
      <c r="CS235" s="312" t="str">
        <f t="shared" si="71"/>
        <v/>
      </c>
      <c r="CT235" s="312" t="str">
        <f t="shared" si="72"/>
        <v/>
      </c>
    </row>
    <row r="236" spans="1:98" ht="15.75" x14ac:dyDescent="0.2">
      <c r="A236" s="159" t="str">
        <f t="shared" si="75"/>
        <v/>
      </c>
      <c r="B236" s="72"/>
      <c r="C236" s="72"/>
      <c r="D236" s="73"/>
      <c r="E236" s="339"/>
      <c r="F236" s="340"/>
      <c r="G236" s="347"/>
      <c r="H236" s="347"/>
      <c r="I236" s="344"/>
      <c r="J236" s="345"/>
      <c r="K236" s="346"/>
      <c r="L236" s="229"/>
      <c r="M236" s="228"/>
      <c r="N236" s="65"/>
      <c r="O236" s="65"/>
      <c r="P236" s="67"/>
      <c r="Q236" s="62"/>
      <c r="R236" s="68"/>
      <c r="S236" s="63"/>
      <c r="T236" s="63"/>
      <c r="U236" s="337"/>
      <c r="V236" s="63"/>
      <c r="W236" s="123"/>
      <c r="X236" s="69"/>
      <c r="Y236" s="81"/>
      <c r="Z236" s="152"/>
      <c r="AA236" s="146"/>
      <c r="AB236" s="153"/>
      <c r="AC236" s="154"/>
      <c r="AD236" s="152"/>
      <c r="AE236" s="152"/>
      <c r="AF236" s="155"/>
      <c r="AG236" s="156"/>
      <c r="AH236" s="155"/>
      <c r="AI236" s="317" t="str">
        <f t="shared" si="65"/>
        <v/>
      </c>
      <c r="AJ236" s="317" t="str">
        <f t="shared" si="66"/>
        <v/>
      </c>
      <c r="AK236" s="328" t="e">
        <f>IF(AR236=".OS",VLOOKUP($AT236,'Pull-Downs_Zyl'!M:N,2,FALSE),VLOOKUP($AT236,'Pull-Downs_Zyl'!K:L,2,FALSE))</f>
        <v>#N/A</v>
      </c>
      <c r="AL236" s="318" t="str">
        <f t="shared" si="73"/>
        <v/>
      </c>
      <c r="AM236" s="158" t="e">
        <f>VLOOKUP($AT236,'Pull-Downs_Zyl'!$K$5:$O$525,3,FALSE)</f>
        <v>#N/A</v>
      </c>
      <c r="AN236" s="151" t="str">
        <f t="shared" si="59"/>
        <v/>
      </c>
      <c r="AO236" s="151" t="str">
        <f t="shared" si="60"/>
        <v/>
      </c>
      <c r="AP236" s="151" t="str">
        <f t="shared" si="61"/>
        <v/>
      </c>
      <c r="AQ236" s="151" t="str">
        <f t="shared" si="62"/>
        <v/>
      </c>
      <c r="AR236" s="207" t="str">
        <f t="shared" si="67"/>
        <v/>
      </c>
      <c r="AS236" s="157" t="s">
        <v>95</v>
      </c>
      <c r="AT236" s="158" t="str">
        <f>IF(V236="Zubehör/Ersatzteile",VLOOKUP(W236,'Pull-Downs_Zyl'!$K$518:$O$525,3,FALSE),CONCATENATE(AN236,AO236,AP236,AQ236,AR236))</f>
        <v/>
      </c>
      <c r="AW236" s="70" t="str">
        <f t="shared" si="63"/>
        <v/>
      </c>
      <c r="BD236" s="70" t="str">
        <f t="shared" si="64"/>
        <v/>
      </c>
      <c r="BK236" s="70" t="e">
        <f>IF(AND(#REF!="ja",M236=9,E236="PegaSys Office eVAYO"),CONCATENATE(L236,#REF!,M236,F236),IF(AND(#REF!="ja",M236=9,E236="PegaSys Office"),CONCATENATE(L236,#REF!,M236,F236),""))</f>
        <v>#REF!</v>
      </c>
      <c r="CE236" s="312" t="str">
        <f>IF(E236="PegaSys 2.1",Datenquelle_Peg2.1!$A$2,"")</f>
        <v/>
      </c>
      <c r="CF236" s="312" t="str">
        <f t="shared" si="68"/>
        <v/>
      </c>
      <c r="CG236" s="312" t="str">
        <f t="shared" si="69"/>
        <v/>
      </c>
      <c r="CH236" s="312" t="str">
        <f>IF(OR(S236="Rosetten",S236="Ovalrosetten"),Datenquelle_Peg2.1!$E$2,IF(OR(S236="Langschild",S236="Langschild schmal"),Datenquelle_Peg2.1!$E$3,IF(S236="Kurzschild",Datenquelle_Peg2.1!$E$4,IF(S236="Scandinavian Oval",Datenquelle_Peg2.1!$E$6,""))))</f>
        <v/>
      </c>
      <c r="CI236" s="312" t="str">
        <f>IF(T236=182,Datenquelle_Peg2.1!$G$2,IF(T236=192,Datenquelle_Peg2.1!$G$3,IF(T236=282,Datenquelle_Peg2.1!$G$4,IF(T236=292,Datenquelle_Peg2.1!$G$5,IF(T236=1182,Datenquelle_Peg2.1!$G$6,"")))))</f>
        <v/>
      </c>
      <c r="CJ236" s="312" t="str">
        <f>IF(G236="links",Datenquelle_Peg2.1!$I$2,IF(G236="rechts",Datenquelle_Peg2.1!$I$3,""))</f>
        <v/>
      </c>
      <c r="CK236" s="312" t="str">
        <f>IF(M236=7,Datenquelle_Peg2.1!$K$2,IF(M236=8,Datenquelle_Peg2.1!$K$3,IF(M236=8.5,Datenquelle_Peg2.1!$K$4,IF(M236=9,Datenquelle_Peg2.1!$K$5,IF(M236="F9 (FS)",Datenquelle_Peg2.1!$K$6,IF(M236=10,Datenquelle_Peg2.1!$K$7,""))))))</f>
        <v/>
      </c>
      <c r="CL236" s="312" t="str">
        <f>IF(L236="37-46 mm",Datenquelle_Peg2.1!$M$2,IF(L236="47-56 mm",Datenquelle_Peg2.1!$M$3,IF(L236="57-66 mm",Datenquelle_Peg2.1!$M$4,IF(L236="67-76 mm",Datenquelle_Peg2.1!$M$5,IF(L236="77-86 mm",Datenquelle_Peg2.1!$M$6,IF(L236="87-96 mm",Datenquelle_Peg2.1!$M$7,IF(L236="97-106 mm",Datenquelle_Peg2.1!$M$8,IF(L236="107-116 mm",Datenquelle_Peg2.1!$M$9,IF(L236="117-126 mm",Datenquelle_Peg2.1!$M$10,IF(L236="127-136 mm",Datenquelle_Peg2.1!$M$11,IF(L236="137-146 mm",Datenquelle_Peg2.1!$M$12,IF(L236="147-156 mm",Datenquelle_Peg2.1!$M$13,IF(L236="156-160 mm",Datenquelle_Peg2.1!$M$14,"")))))))))))))</f>
        <v/>
      </c>
      <c r="CM236" s="312" t="str">
        <f>IF(N236="Profilzyl. PZ",Datenquelle_Peg2.1!$O$3,IF(N236="Blind",Datenquelle_Peg2.1!$O$2,IF(N236="Zylinderabdeckung",Datenquelle_Peg2.1!$O$4,IF(N236="Scandinavian Oval",Datenquelle_Peg2.1!$O$5,""))))</f>
        <v/>
      </c>
      <c r="CN236" s="312" t="str">
        <f>IF(P236="PZ 70",Datenquelle_Peg2.1!$Q$3,IF(P236="PZ 72",Datenquelle_Peg2.1!$Q$4,IF(P236="PZ 78",Datenquelle_Peg2.1!$Q$5,IF(P236="PZ 85",Datenquelle_Peg2.1!$Q$6,IF(P236="PZ 88",Datenquelle_Peg2.1!$Q$7,IF(P236="PZ 92",Datenquelle_Peg2.1!$Q$8,IF(P236="00",Datenquelle_Peg2.1!$Q$2,IF(P236="SO 105",Datenquelle_Peg2.1!$Q$9,""))))))))</f>
        <v/>
      </c>
      <c r="CO236" s="312" t="str">
        <f>IF(O236="Profilzyl. PZ",Datenquelle_Peg2.1!$S$3,IF(O236="Blind",Datenquelle_Peg2.1!$S$2,IF(O236="Scandinavian Oval",Datenquelle_Peg2.1!$S$4,"")))</f>
        <v/>
      </c>
      <c r="CP236" s="312" t="str">
        <f t="shared" si="74"/>
        <v/>
      </c>
      <c r="CQ236" s="312" t="str">
        <f>IF(AND(Q236="außen",R236="einrastend"),Datenquelle_Peg2.1!$W$3,IF(AND(Q236="außen",R236="verschraubt"),Datenquelle_Peg2.1!$W$2,""))</f>
        <v/>
      </c>
      <c r="CR236" s="312" t="str">
        <f t="shared" si="70"/>
        <v/>
      </c>
      <c r="CS236" s="312" t="str">
        <f t="shared" si="71"/>
        <v/>
      </c>
      <c r="CT236" s="312" t="str">
        <f t="shared" si="72"/>
        <v/>
      </c>
    </row>
    <row r="237" spans="1:98" ht="15.75" x14ac:dyDescent="0.2">
      <c r="A237" s="159" t="str">
        <f t="shared" si="75"/>
        <v/>
      </c>
      <c r="B237" s="72"/>
      <c r="C237" s="72"/>
      <c r="D237" s="73"/>
      <c r="E237" s="339"/>
      <c r="F237" s="340"/>
      <c r="G237" s="347"/>
      <c r="H237" s="347"/>
      <c r="I237" s="344"/>
      <c r="J237" s="345"/>
      <c r="K237" s="346"/>
      <c r="L237" s="229"/>
      <c r="M237" s="228"/>
      <c r="N237" s="65"/>
      <c r="O237" s="65"/>
      <c r="P237" s="67"/>
      <c r="Q237" s="62"/>
      <c r="R237" s="68"/>
      <c r="S237" s="63"/>
      <c r="T237" s="63"/>
      <c r="U237" s="337"/>
      <c r="V237" s="63"/>
      <c r="W237" s="123"/>
      <c r="X237" s="69"/>
      <c r="Y237" s="81"/>
      <c r="Z237" s="152"/>
      <c r="AA237" s="146"/>
      <c r="AB237" s="153"/>
      <c r="AC237" s="154"/>
      <c r="AD237" s="152"/>
      <c r="AE237" s="152"/>
      <c r="AF237" s="155"/>
      <c r="AG237" s="156"/>
      <c r="AH237" s="155"/>
      <c r="AI237" s="317" t="str">
        <f t="shared" si="65"/>
        <v/>
      </c>
      <c r="AJ237" s="317" t="str">
        <f t="shared" si="66"/>
        <v/>
      </c>
      <c r="AK237" s="328" t="e">
        <f>IF(AR237=".OS",VLOOKUP($AT237,'Pull-Downs_Zyl'!M:N,2,FALSE),VLOOKUP($AT237,'Pull-Downs_Zyl'!K:L,2,FALSE))</f>
        <v>#N/A</v>
      </c>
      <c r="AL237" s="318" t="str">
        <f t="shared" si="73"/>
        <v/>
      </c>
      <c r="AM237" s="158" t="e">
        <f>VLOOKUP($AT237,'Pull-Downs_Zyl'!$K$5:$O$525,3,FALSE)</f>
        <v>#N/A</v>
      </c>
      <c r="AN237" s="151" t="str">
        <f t="shared" si="59"/>
        <v/>
      </c>
      <c r="AO237" s="151" t="str">
        <f t="shared" si="60"/>
        <v/>
      </c>
      <c r="AP237" s="151" t="str">
        <f t="shared" si="61"/>
        <v/>
      </c>
      <c r="AQ237" s="151" t="str">
        <f t="shared" si="62"/>
        <v/>
      </c>
      <c r="AR237" s="207" t="str">
        <f t="shared" si="67"/>
        <v/>
      </c>
      <c r="AS237" s="157" t="s">
        <v>95</v>
      </c>
      <c r="AT237" s="158" t="str">
        <f>IF(V237="Zubehör/Ersatzteile",VLOOKUP(W237,'Pull-Downs_Zyl'!$K$518:$O$525,3,FALSE),CONCATENATE(AN237,AO237,AP237,AQ237,AR237))</f>
        <v/>
      </c>
      <c r="AW237" s="70" t="str">
        <f t="shared" si="63"/>
        <v/>
      </c>
      <c r="BD237" s="70" t="str">
        <f t="shared" si="64"/>
        <v/>
      </c>
      <c r="BK237" s="70" t="e">
        <f>IF(AND(#REF!="ja",M237=9,E237="PegaSys Office eVAYO"),CONCATENATE(L237,#REF!,M237,F237),IF(AND(#REF!="ja",M237=9,E237="PegaSys Office"),CONCATENATE(L237,#REF!,M237,F237),""))</f>
        <v>#REF!</v>
      </c>
      <c r="CE237" s="312" t="str">
        <f>IF(E237="PegaSys 2.1",Datenquelle_Peg2.1!$A$2,"")</f>
        <v/>
      </c>
      <c r="CF237" s="312" t="str">
        <f t="shared" si="68"/>
        <v/>
      </c>
      <c r="CG237" s="312" t="str">
        <f t="shared" si="69"/>
        <v/>
      </c>
      <c r="CH237" s="312" t="str">
        <f>IF(OR(S237="Rosetten",S237="Ovalrosetten"),Datenquelle_Peg2.1!$E$2,IF(OR(S237="Langschild",S237="Langschild schmal"),Datenquelle_Peg2.1!$E$3,IF(S237="Kurzschild",Datenquelle_Peg2.1!$E$4,IF(S237="Scandinavian Oval",Datenquelle_Peg2.1!$E$6,""))))</f>
        <v/>
      </c>
      <c r="CI237" s="312" t="str">
        <f>IF(T237=182,Datenquelle_Peg2.1!$G$2,IF(T237=192,Datenquelle_Peg2.1!$G$3,IF(T237=282,Datenquelle_Peg2.1!$G$4,IF(T237=292,Datenquelle_Peg2.1!$G$5,IF(T237=1182,Datenquelle_Peg2.1!$G$6,"")))))</f>
        <v/>
      </c>
      <c r="CJ237" s="312" t="str">
        <f>IF(G237="links",Datenquelle_Peg2.1!$I$2,IF(G237="rechts",Datenquelle_Peg2.1!$I$3,""))</f>
        <v/>
      </c>
      <c r="CK237" s="312" t="str">
        <f>IF(M237=7,Datenquelle_Peg2.1!$K$2,IF(M237=8,Datenquelle_Peg2.1!$K$3,IF(M237=8.5,Datenquelle_Peg2.1!$K$4,IF(M237=9,Datenquelle_Peg2.1!$K$5,IF(M237="F9 (FS)",Datenquelle_Peg2.1!$K$6,IF(M237=10,Datenquelle_Peg2.1!$K$7,""))))))</f>
        <v/>
      </c>
      <c r="CL237" s="312" t="str">
        <f>IF(L237="37-46 mm",Datenquelle_Peg2.1!$M$2,IF(L237="47-56 mm",Datenquelle_Peg2.1!$M$3,IF(L237="57-66 mm",Datenquelle_Peg2.1!$M$4,IF(L237="67-76 mm",Datenquelle_Peg2.1!$M$5,IF(L237="77-86 mm",Datenquelle_Peg2.1!$M$6,IF(L237="87-96 mm",Datenquelle_Peg2.1!$M$7,IF(L237="97-106 mm",Datenquelle_Peg2.1!$M$8,IF(L237="107-116 mm",Datenquelle_Peg2.1!$M$9,IF(L237="117-126 mm",Datenquelle_Peg2.1!$M$10,IF(L237="127-136 mm",Datenquelle_Peg2.1!$M$11,IF(L237="137-146 mm",Datenquelle_Peg2.1!$M$12,IF(L237="147-156 mm",Datenquelle_Peg2.1!$M$13,IF(L237="156-160 mm",Datenquelle_Peg2.1!$M$14,"")))))))))))))</f>
        <v/>
      </c>
      <c r="CM237" s="312" t="str">
        <f>IF(N237="Profilzyl. PZ",Datenquelle_Peg2.1!$O$3,IF(N237="Blind",Datenquelle_Peg2.1!$O$2,IF(N237="Zylinderabdeckung",Datenquelle_Peg2.1!$O$4,IF(N237="Scandinavian Oval",Datenquelle_Peg2.1!$O$5,""))))</f>
        <v/>
      </c>
      <c r="CN237" s="312" t="str">
        <f>IF(P237="PZ 70",Datenquelle_Peg2.1!$Q$3,IF(P237="PZ 72",Datenquelle_Peg2.1!$Q$4,IF(P237="PZ 78",Datenquelle_Peg2.1!$Q$5,IF(P237="PZ 85",Datenquelle_Peg2.1!$Q$6,IF(P237="PZ 88",Datenquelle_Peg2.1!$Q$7,IF(P237="PZ 92",Datenquelle_Peg2.1!$Q$8,IF(P237="00",Datenquelle_Peg2.1!$Q$2,IF(P237="SO 105",Datenquelle_Peg2.1!$Q$9,""))))))))</f>
        <v/>
      </c>
      <c r="CO237" s="312" t="str">
        <f>IF(O237="Profilzyl. PZ",Datenquelle_Peg2.1!$S$3,IF(O237="Blind",Datenquelle_Peg2.1!$S$2,IF(O237="Scandinavian Oval",Datenquelle_Peg2.1!$S$4,"")))</f>
        <v/>
      </c>
      <c r="CP237" s="312" t="str">
        <f t="shared" si="74"/>
        <v/>
      </c>
      <c r="CQ237" s="312" t="str">
        <f>IF(AND(Q237="außen",R237="einrastend"),Datenquelle_Peg2.1!$W$3,IF(AND(Q237="außen",R237="verschraubt"),Datenquelle_Peg2.1!$W$2,""))</f>
        <v/>
      </c>
      <c r="CR237" s="312" t="str">
        <f t="shared" si="70"/>
        <v/>
      </c>
      <c r="CS237" s="312" t="str">
        <f t="shared" si="71"/>
        <v/>
      </c>
      <c r="CT237" s="312" t="str">
        <f t="shared" si="72"/>
        <v/>
      </c>
    </row>
    <row r="238" spans="1:98" ht="15.75" x14ac:dyDescent="0.2">
      <c r="A238" s="159" t="str">
        <f t="shared" si="75"/>
        <v/>
      </c>
      <c r="B238" s="72"/>
      <c r="C238" s="72"/>
      <c r="D238" s="73"/>
      <c r="E238" s="339"/>
      <c r="F238" s="340"/>
      <c r="G238" s="347"/>
      <c r="H238" s="347"/>
      <c r="I238" s="344"/>
      <c r="J238" s="345"/>
      <c r="K238" s="346"/>
      <c r="L238" s="229"/>
      <c r="M238" s="228"/>
      <c r="N238" s="65"/>
      <c r="O238" s="65"/>
      <c r="P238" s="67"/>
      <c r="Q238" s="62"/>
      <c r="R238" s="68"/>
      <c r="S238" s="63"/>
      <c r="T238" s="63"/>
      <c r="U238" s="337"/>
      <c r="V238" s="63"/>
      <c r="W238" s="123"/>
      <c r="X238" s="69"/>
      <c r="Y238" s="81"/>
      <c r="Z238" s="152"/>
      <c r="AA238" s="146"/>
      <c r="AB238" s="153"/>
      <c r="AC238" s="154"/>
      <c r="AD238" s="152"/>
      <c r="AE238" s="152"/>
      <c r="AF238" s="155"/>
      <c r="AG238" s="156"/>
      <c r="AH238" s="155"/>
      <c r="AI238" s="317" t="str">
        <f t="shared" si="65"/>
        <v/>
      </c>
      <c r="AJ238" s="317" t="str">
        <f t="shared" si="66"/>
        <v/>
      </c>
      <c r="AK238" s="328" t="e">
        <f>IF(AR238=".OS",VLOOKUP($AT238,'Pull-Downs_Zyl'!M:N,2,FALSE),VLOOKUP($AT238,'Pull-Downs_Zyl'!K:L,2,FALSE))</f>
        <v>#N/A</v>
      </c>
      <c r="AL238" s="318" t="str">
        <f t="shared" si="73"/>
        <v/>
      </c>
      <c r="AM238" s="158" t="e">
        <f>VLOOKUP($AT238,'Pull-Downs_Zyl'!$K$5:$O$525,3,FALSE)</f>
        <v>#N/A</v>
      </c>
      <c r="AN238" s="151" t="str">
        <f t="shared" si="59"/>
        <v/>
      </c>
      <c r="AO238" s="151" t="str">
        <f t="shared" si="60"/>
        <v/>
      </c>
      <c r="AP238" s="151" t="str">
        <f t="shared" si="61"/>
        <v/>
      </c>
      <c r="AQ238" s="151" t="str">
        <f t="shared" si="62"/>
        <v/>
      </c>
      <c r="AR238" s="207" t="str">
        <f t="shared" si="67"/>
        <v/>
      </c>
      <c r="AS238" s="157" t="s">
        <v>95</v>
      </c>
      <c r="AT238" s="158" t="str">
        <f>IF(V238="Zubehör/Ersatzteile",VLOOKUP(W238,'Pull-Downs_Zyl'!$K$518:$O$525,3,FALSE),CONCATENATE(AN238,AO238,AP238,AQ238,AR238))</f>
        <v/>
      </c>
      <c r="AW238" s="70" t="str">
        <f t="shared" si="63"/>
        <v/>
      </c>
      <c r="BD238" s="70" t="str">
        <f t="shared" si="64"/>
        <v/>
      </c>
      <c r="BK238" s="70" t="e">
        <f>IF(AND(#REF!="ja",M238=9,E238="PegaSys Office eVAYO"),CONCATENATE(L238,#REF!,M238,F238),IF(AND(#REF!="ja",M238=9,E238="PegaSys Office"),CONCATENATE(L238,#REF!,M238,F238),""))</f>
        <v>#REF!</v>
      </c>
      <c r="CE238" s="312" t="str">
        <f>IF(E238="PegaSys 2.1",Datenquelle_Peg2.1!$A$2,"")</f>
        <v/>
      </c>
      <c r="CF238" s="312" t="str">
        <f t="shared" si="68"/>
        <v/>
      </c>
      <c r="CG238" s="312" t="str">
        <f t="shared" si="69"/>
        <v/>
      </c>
      <c r="CH238" s="312" t="str">
        <f>IF(OR(S238="Rosetten",S238="Ovalrosetten"),Datenquelle_Peg2.1!$E$2,IF(OR(S238="Langschild",S238="Langschild schmal"),Datenquelle_Peg2.1!$E$3,IF(S238="Kurzschild",Datenquelle_Peg2.1!$E$4,IF(S238="Scandinavian Oval",Datenquelle_Peg2.1!$E$6,""))))</f>
        <v/>
      </c>
      <c r="CI238" s="312" t="str">
        <f>IF(T238=182,Datenquelle_Peg2.1!$G$2,IF(T238=192,Datenquelle_Peg2.1!$G$3,IF(T238=282,Datenquelle_Peg2.1!$G$4,IF(T238=292,Datenquelle_Peg2.1!$G$5,IF(T238=1182,Datenquelle_Peg2.1!$G$6,"")))))</f>
        <v/>
      </c>
      <c r="CJ238" s="312" t="str">
        <f>IF(G238="links",Datenquelle_Peg2.1!$I$2,IF(G238="rechts",Datenquelle_Peg2.1!$I$3,""))</f>
        <v/>
      </c>
      <c r="CK238" s="312" t="str">
        <f>IF(M238=7,Datenquelle_Peg2.1!$K$2,IF(M238=8,Datenquelle_Peg2.1!$K$3,IF(M238=8.5,Datenquelle_Peg2.1!$K$4,IF(M238=9,Datenquelle_Peg2.1!$K$5,IF(M238="F9 (FS)",Datenquelle_Peg2.1!$K$6,IF(M238=10,Datenquelle_Peg2.1!$K$7,""))))))</f>
        <v/>
      </c>
      <c r="CL238" s="312" t="str">
        <f>IF(L238="37-46 mm",Datenquelle_Peg2.1!$M$2,IF(L238="47-56 mm",Datenquelle_Peg2.1!$M$3,IF(L238="57-66 mm",Datenquelle_Peg2.1!$M$4,IF(L238="67-76 mm",Datenquelle_Peg2.1!$M$5,IF(L238="77-86 mm",Datenquelle_Peg2.1!$M$6,IF(L238="87-96 mm",Datenquelle_Peg2.1!$M$7,IF(L238="97-106 mm",Datenquelle_Peg2.1!$M$8,IF(L238="107-116 mm",Datenquelle_Peg2.1!$M$9,IF(L238="117-126 mm",Datenquelle_Peg2.1!$M$10,IF(L238="127-136 mm",Datenquelle_Peg2.1!$M$11,IF(L238="137-146 mm",Datenquelle_Peg2.1!$M$12,IF(L238="147-156 mm",Datenquelle_Peg2.1!$M$13,IF(L238="156-160 mm",Datenquelle_Peg2.1!$M$14,"")))))))))))))</f>
        <v/>
      </c>
      <c r="CM238" s="312" t="str">
        <f>IF(N238="Profilzyl. PZ",Datenquelle_Peg2.1!$O$3,IF(N238="Blind",Datenquelle_Peg2.1!$O$2,IF(N238="Zylinderabdeckung",Datenquelle_Peg2.1!$O$4,IF(N238="Scandinavian Oval",Datenquelle_Peg2.1!$O$5,""))))</f>
        <v/>
      </c>
      <c r="CN238" s="312" t="str">
        <f>IF(P238="PZ 70",Datenquelle_Peg2.1!$Q$3,IF(P238="PZ 72",Datenquelle_Peg2.1!$Q$4,IF(P238="PZ 78",Datenquelle_Peg2.1!$Q$5,IF(P238="PZ 85",Datenquelle_Peg2.1!$Q$6,IF(P238="PZ 88",Datenquelle_Peg2.1!$Q$7,IF(P238="PZ 92",Datenquelle_Peg2.1!$Q$8,IF(P238="00",Datenquelle_Peg2.1!$Q$2,IF(P238="SO 105",Datenquelle_Peg2.1!$Q$9,""))))))))</f>
        <v/>
      </c>
      <c r="CO238" s="312" t="str">
        <f>IF(O238="Profilzyl. PZ",Datenquelle_Peg2.1!$S$3,IF(O238="Blind",Datenquelle_Peg2.1!$S$2,IF(O238="Scandinavian Oval",Datenquelle_Peg2.1!$S$4,"")))</f>
        <v/>
      </c>
      <c r="CP238" s="312" t="str">
        <f t="shared" si="74"/>
        <v/>
      </c>
      <c r="CQ238" s="312" t="str">
        <f>IF(AND(Q238="außen",R238="einrastend"),Datenquelle_Peg2.1!$W$3,IF(AND(Q238="außen",R238="verschraubt"),Datenquelle_Peg2.1!$W$2,""))</f>
        <v/>
      </c>
      <c r="CR238" s="312" t="str">
        <f t="shared" si="70"/>
        <v/>
      </c>
      <c r="CS238" s="312" t="str">
        <f t="shared" si="71"/>
        <v/>
      </c>
      <c r="CT238" s="312" t="str">
        <f t="shared" si="72"/>
        <v/>
      </c>
    </row>
    <row r="239" spans="1:98" ht="15.75" x14ac:dyDescent="0.2">
      <c r="A239" s="159" t="str">
        <f t="shared" si="75"/>
        <v/>
      </c>
      <c r="B239" s="72"/>
      <c r="C239" s="72"/>
      <c r="D239" s="73"/>
      <c r="E239" s="339"/>
      <c r="F239" s="340"/>
      <c r="G239" s="347"/>
      <c r="H239" s="347"/>
      <c r="I239" s="344"/>
      <c r="J239" s="345"/>
      <c r="K239" s="346"/>
      <c r="L239" s="229"/>
      <c r="M239" s="228"/>
      <c r="N239" s="65"/>
      <c r="O239" s="65"/>
      <c r="P239" s="67"/>
      <c r="Q239" s="62"/>
      <c r="R239" s="68"/>
      <c r="S239" s="63"/>
      <c r="T239" s="63"/>
      <c r="U239" s="337"/>
      <c r="V239" s="63"/>
      <c r="W239" s="123"/>
      <c r="X239" s="69"/>
      <c r="Y239" s="81"/>
      <c r="Z239" s="152"/>
      <c r="AA239" s="146"/>
      <c r="AB239" s="153"/>
      <c r="AC239" s="154"/>
      <c r="AD239" s="152"/>
      <c r="AE239" s="152"/>
      <c r="AF239" s="155"/>
      <c r="AG239" s="156"/>
      <c r="AH239" s="155"/>
      <c r="AI239" s="317" t="str">
        <f t="shared" si="65"/>
        <v/>
      </c>
      <c r="AJ239" s="317" t="str">
        <f t="shared" si="66"/>
        <v/>
      </c>
      <c r="AK239" s="328" t="e">
        <f>IF(AR239=".OS",VLOOKUP($AT239,'Pull-Downs_Zyl'!M:N,2,FALSE),VLOOKUP($AT239,'Pull-Downs_Zyl'!K:L,2,FALSE))</f>
        <v>#N/A</v>
      </c>
      <c r="AL239" s="318" t="str">
        <f t="shared" si="73"/>
        <v/>
      </c>
      <c r="AM239" s="158" t="e">
        <f>VLOOKUP($AT239,'Pull-Downs_Zyl'!$K$5:$O$525,3,FALSE)</f>
        <v>#N/A</v>
      </c>
      <c r="AN239" s="151" t="str">
        <f t="shared" si="59"/>
        <v/>
      </c>
      <c r="AO239" s="151" t="str">
        <f t="shared" si="60"/>
        <v/>
      </c>
      <c r="AP239" s="151" t="str">
        <f t="shared" si="61"/>
        <v/>
      </c>
      <c r="AQ239" s="151" t="str">
        <f t="shared" si="62"/>
        <v/>
      </c>
      <c r="AR239" s="207" t="str">
        <f t="shared" si="67"/>
        <v/>
      </c>
      <c r="AS239" s="157" t="s">
        <v>95</v>
      </c>
      <c r="AT239" s="158" t="str">
        <f>IF(V239="Zubehör/Ersatzteile",VLOOKUP(W239,'Pull-Downs_Zyl'!$K$518:$O$525,3,FALSE),CONCATENATE(AN239,AO239,AP239,AQ239,AR239))</f>
        <v/>
      </c>
      <c r="AW239" s="70" t="str">
        <f t="shared" si="63"/>
        <v/>
      </c>
      <c r="BD239" s="70" t="str">
        <f t="shared" si="64"/>
        <v/>
      </c>
      <c r="BK239" s="70" t="e">
        <f>IF(AND(#REF!="ja",M239=9,E239="PegaSys Office eVAYO"),CONCATENATE(L239,#REF!,M239,F239),IF(AND(#REF!="ja",M239=9,E239="PegaSys Office"),CONCATENATE(L239,#REF!,M239,F239),""))</f>
        <v>#REF!</v>
      </c>
      <c r="CE239" s="312" t="str">
        <f>IF(E239="PegaSys 2.1",Datenquelle_Peg2.1!$A$2,"")</f>
        <v/>
      </c>
      <c r="CF239" s="312" t="str">
        <f t="shared" si="68"/>
        <v/>
      </c>
      <c r="CG239" s="312" t="str">
        <f t="shared" si="69"/>
        <v/>
      </c>
      <c r="CH239" s="312" t="str">
        <f>IF(OR(S239="Rosetten",S239="Ovalrosetten"),Datenquelle_Peg2.1!$E$2,IF(OR(S239="Langschild",S239="Langschild schmal"),Datenquelle_Peg2.1!$E$3,IF(S239="Kurzschild",Datenquelle_Peg2.1!$E$4,IF(S239="Scandinavian Oval",Datenquelle_Peg2.1!$E$6,""))))</f>
        <v/>
      </c>
      <c r="CI239" s="312" t="str">
        <f>IF(T239=182,Datenquelle_Peg2.1!$G$2,IF(T239=192,Datenquelle_Peg2.1!$G$3,IF(T239=282,Datenquelle_Peg2.1!$G$4,IF(T239=292,Datenquelle_Peg2.1!$G$5,IF(T239=1182,Datenquelle_Peg2.1!$G$6,"")))))</f>
        <v/>
      </c>
      <c r="CJ239" s="312" t="str">
        <f>IF(G239="links",Datenquelle_Peg2.1!$I$2,IF(G239="rechts",Datenquelle_Peg2.1!$I$3,""))</f>
        <v/>
      </c>
      <c r="CK239" s="312" t="str">
        <f>IF(M239=7,Datenquelle_Peg2.1!$K$2,IF(M239=8,Datenquelle_Peg2.1!$K$3,IF(M239=8.5,Datenquelle_Peg2.1!$K$4,IF(M239=9,Datenquelle_Peg2.1!$K$5,IF(M239="F9 (FS)",Datenquelle_Peg2.1!$K$6,IF(M239=10,Datenquelle_Peg2.1!$K$7,""))))))</f>
        <v/>
      </c>
      <c r="CL239" s="312" t="str">
        <f>IF(L239="37-46 mm",Datenquelle_Peg2.1!$M$2,IF(L239="47-56 mm",Datenquelle_Peg2.1!$M$3,IF(L239="57-66 mm",Datenquelle_Peg2.1!$M$4,IF(L239="67-76 mm",Datenquelle_Peg2.1!$M$5,IF(L239="77-86 mm",Datenquelle_Peg2.1!$M$6,IF(L239="87-96 mm",Datenquelle_Peg2.1!$M$7,IF(L239="97-106 mm",Datenquelle_Peg2.1!$M$8,IF(L239="107-116 mm",Datenquelle_Peg2.1!$M$9,IF(L239="117-126 mm",Datenquelle_Peg2.1!$M$10,IF(L239="127-136 mm",Datenquelle_Peg2.1!$M$11,IF(L239="137-146 mm",Datenquelle_Peg2.1!$M$12,IF(L239="147-156 mm",Datenquelle_Peg2.1!$M$13,IF(L239="156-160 mm",Datenquelle_Peg2.1!$M$14,"")))))))))))))</f>
        <v/>
      </c>
      <c r="CM239" s="312" t="str">
        <f>IF(N239="Profilzyl. PZ",Datenquelle_Peg2.1!$O$3,IF(N239="Blind",Datenquelle_Peg2.1!$O$2,IF(N239="Zylinderabdeckung",Datenquelle_Peg2.1!$O$4,IF(N239="Scandinavian Oval",Datenquelle_Peg2.1!$O$5,""))))</f>
        <v/>
      </c>
      <c r="CN239" s="312" t="str">
        <f>IF(P239="PZ 70",Datenquelle_Peg2.1!$Q$3,IF(P239="PZ 72",Datenquelle_Peg2.1!$Q$4,IF(P239="PZ 78",Datenquelle_Peg2.1!$Q$5,IF(P239="PZ 85",Datenquelle_Peg2.1!$Q$6,IF(P239="PZ 88",Datenquelle_Peg2.1!$Q$7,IF(P239="PZ 92",Datenquelle_Peg2.1!$Q$8,IF(P239="00",Datenquelle_Peg2.1!$Q$2,IF(P239="SO 105",Datenquelle_Peg2.1!$Q$9,""))))))))</f>
        <v/>
      </c>
      <c r="CO239" s="312" t="str">
        <f>IF(O239="Profilzyl. PZ",Datenquelle_Peg2.1!$S$3,IF(O239="Blind",Datenquelle_Peg2.1!$S$2,IF(O239="Scandinavian Oval",Datenquelle_Peg2.1!$S$4,"")))</f>
        <v/>
      </c>
      <c r="CP239" s="312" t="str">
        <f t="shared" si="74"/>
        <v/>
      </c>
      <c r="CQ239" s="312" t="str">
        <f>IF(AND(Q239="außen",R239="einrastend"),Datenquelle_Peg2.1!$W$3,IF(AND(Q239="außen",R239="verschraubt"),Datenquelle_Peg2.1!$W$2,""))</f>
        <v/>
      </c>
      <c r="CR239" s="312" t="str">
        <f t="shared" si="70"/>
        <v/>
      </c>
      <c r="CS239" s="312" t="str">
        <f t="shared" si="71"/>
        <v/>
      </c>
      <c r="CT239" s="312" t="str">
        <f t="shared" si="72"/>
        <v/>
      </c>
    </row>
    <row r="240" spans="1:98" ht="15.75" x14ac:dyDescent="0.2">
      <c r="A240" s="159" t="str">
        <f t="shared" si="75"/>
        <v/>
      </c>
      <c r="B240" s="72"/>
      <c r="C240" s="72"/>
      <c r="D240" s="73"/>
      <c r="E240" s="339"/>
      <c r="F240" s="340"/>
      <c r="G240" s="347"/>
      <c r="H240" s="347"/>
      <c r="I240" s="344"/>
      <c r="J240" s="345"/>
      <c r="K240" s="346"/>
      <c r="L240" s="229"/>
      <c r="M240" s="228"/>
      <c r="N240" s="65"/>
      <c r="O240" s="65"/>
      <c r="P240" s="67"/>
      <c r="Q240" s="62"/>
      <c r="R240" s="68"/>
      <c r="S240" s="63"/>
      <c r="T240" s="63"/>
      <c r="U240" s="337"/>
      <c r="V240" s="63"/>
      <c r="W240" s="123"/>
      <c r="X240" s="69"/>
      <c r="Y240" s="81"/>
      <c r="Z240" s="152"/>
      <c r="AA240" s="146"/>
      <c r="AB240" s="153"/>
      <c r="AC240" s="154"/>
      <c r="AD240" s="152"/>
      <c r="AE240" s="152"/>
      <c r="AF240" s="155"/>
      <c r="AG240" s="156"/>
      <c r="AH240" s="155"/>
      <c r="AI240" s="317" t="str">
        <f t="shared" si="65"/>
        <v/>
      </c>
      <c r="AJ240" s="317" t="str">
        <f t="shared" si="66"/>
        <v/>
      </c>
      <c r="AK240" s="328" t="e">
        <f>IF(AR240=".OS",VLOOKUP($AT240,'Pull-Downs_Zyl'!M:N,2,FALSE),VLOOKUP($AT240,'Pull-Downs_Zyl'!K:L,2,FALSE))</f>
        <v>#N/A</v>
      </c>
      <c r="AL240" s="318" t="str">
        <f t="shared" si="73"/>
        <v/>
      </c>
      <c r="AM240" s="158" t="e">
        <f>VLOOKUP($AT240,'Pull-Downs_Zyl'!$K$5:$O$525,3,FALSE)</f>
        <v>#N/A</v>
      </c>
      <c r="AN240" s="151" t="str">
        <f t="shared" si="59"/>
        <v/>
      </c>
      <c r="AO240" s="151" t="str">
        <f t="shared" si="60"/>
        <v/>
      </c>
      <c r="AP240" s="151" t="str">
        <f t="shared" si="61"/>
        <v/>
      </c>
      <c r="AQ240" s="151" t="str">
        <f t="shared" si="62"/>
        <v/>
      </c>
      <c r="AR240" s="207" t="str">
        <f t="shared" si="67"/>
        <v/>
      </c>
      <c r="AS240" s="157" t="s">
        <v>95</v>
      </c>
      <c r="AT240" s="158" t="str">
        <f>IF(V240="Zubehör/Ersatzteile",VLOOKUP(W240,'Pull-Downs_Zyl'!$K$518:$O$525,3,FALSE),CONCATENATE(AN240,AO240,AP240,AQ240,AR240))</f>
        <v/>
      </c>
      <c r="AW240" s="70" t="str">
        <f t="shared" si="63"/>
        <v/>
      </c>
      <c r="BD240" s="70" t="str">
        <f t="shared" si="64"/>
        <v/>
      </c>
      <c r="BK240" s="70" t="e">
        <f>IF(AND(#REF!="ja",M240=9,E240="PegaSys Office eVAYO"),CONCATENATE(L240,#REF!,M240,F240),IF(AND(#REF!="ja",M240=9,E240="PegaSys Office"),CONCATENATE(L240,#REF!,M240,F240),""))</f>
        <v>#REF!</v>
      </c>
      <c r="CE240" s="312" t="str">
        <f>IF(E240="PegaSys 2.1",Datenquelle_Peg2.1!$A$2,"")</f>
        <v/>
      </c>
      <c r="CF240" s="312" t="str">
        <f t="shared" si="68"/>
        <v/>
      </c>
      <c r="CG240" s="312" t="str">
        <f t="shared" si="69"/>
        <v/>
      </c>
      <c r="CH240" s="312" t="str">
        <f>IF(OR(S240="Rosetten",S240="Ovalrosetten"),Datenquelle_Peg2.1!$E$2,IF(OR(S240="Langschild",S240="Langschild schmal"),Datenquelle_Peg2.1!$E$3,IF(S240="Kurzschild",Datenquelle_Peg2.1!$E$4,IF(S240="Scandinavian Oval",Datenquelle_Peg2.1!$E$6,""))))</f>
        <v/>
      </c>
      <c r="CI240" s="312" t="str">
        <f>IF(T240=182,Datenquelle_Peg2.1!$G$2,IF(T240=192,Datenquelle_Peg2.1!$G$3,IF(T240=282,Datenquelle_Peg2.1!$G$4,IF(T240=292,Datenquelle_Peg2.1!$G$5,IF(T240=1182,Datenquelle_Peg2.1!$G$6,"")))))</f>
        <v/>
      </c>
      <c r="CJ240" s="312" t="str">
        <f>IF(G240="links",Datenquelle_Peg2.1!$I$2,IF(G240="rechts",Datenquelle_Peg2.1!$I$3,""))</f>
        <v/>
      </c>
      <c r="CK240" s="312" t="str">
        <f>IF(M240=7,Datenquelle_Peg2.1!$K$2,IF(M240=8,Datenquelle_Peg2.1!$K$3,IF(M240=8.5,Datenquelle_Peg2.1!$K$4,IF(M240=9,Datenquelle_Peg2.1!$K$5,IF(M240="F9 (FS)",Datenquelle_Peg2.1!$K$6,IF(M240=10,Datenquelle_Peg2.1!$K$7,""))))))</f>
        <v/>
      </c>
      <c r="CL240" s="312" t="str">
        <f>IF(L240="37-46 mm",Datenquelle_Peg2.1!$M$2,IF(L240="47-56 mm",Datenquelle_Peg2.1!$M$3,IF(L240="57-66 mm",Datenquelle_Peg2.1!$M$4,IF(L240="67-76 mm",Datenquelle_Peg2.1!$M$5,IF(L240="77-86 mm",Datenquelle_Peg2.1!$M$6,IF(L240="87-96 mm",Datenquelle_Peg2.1!$M$7,IF(L240="97-106 mm",Datenquelle_Peg2.1!$M$8,IF(L240="107-116 mm",Datenquelle_Peg2.1!$M$9,IF(L240="117-126 mm",Datenquelle_Peg2.1!$M$10,IF(L240="127-136 mm",Datenquelle_Peg2.1!$M$11,IF(L240="137-146 mm",Datenquelle_Peg2.1!$M$12,IF(L240="147-156 mm",Datenquelle_Peg2.1!$M$13,IF(L240="156-160 mm",Datenquelle_Peg2.1!$M$14,"")))))))))))))</f>
        <v/>
      </c>
      <c r="CM240" s="312" t="str">
        <f>IF(N240="Profilzyl. PZ",Datenquelle_Peg2.1!$O$3,IF(N240="Blind",Datenquelle_Peg2.1!$O$2,IF(N240="Zylinderabdeckung",Datenquelle_Peg2.1!$O$4,IF(N240="Scandinavian Oval",Datenquelle_Peg2.1!$O$5,""))))</f>
        <v/>
      </c>
      <c r="CN240" s="312" t="str">
        <f>IF(P240="PZ 70",Datenquelle_Peg2.1!$Q$3,IF(P240="PZ 72",Datenquelle_Peg2.1!$Q$4,IF(P240="PZ 78",Datenquelle_Peg2.1!$Q$5,IF(P240="PZ 85",Datenquelle_Peg2.1!$Q$6,IF(P240="PZ 88",Datenquelle_Peg2.1!$Q$7,IF(P240="PZ 92",Datenquelle_Peg2.1!$Q$8,IF(P240="00",Datenquelle_Peg2.1!$Q$2,IF(P240="SO 105",Datenquelle_Peg2.1!$Q$9,""))))))))</f>
        <v/>
      </c>
      <c r="CO240" s="312" t="str">
        <f>IF(O240="Profilzyl. PZ",Datenquelle_Peg2.1!$S$3,IF(O240="Blind",Datenquelle_Peg2.1!$S$2,IF(O240="Scandinavian Oval",Datenquelle_Peg2.1!$S$4,"")))</f>
        <v/>
      </c>
      <c r="CP240" s="312" t="str">
        <f t="shared" si="74"/>
        <v/>
      </c>
      <c r="CQ240" s="312" t="str">
        <f>IF(AND(Q240="außen",R240="einrastend"),Datenquelle_Peg2.1!$W$3,IF(AND(Q240="außen",R240="verschraubt"),Datenquelle_Peg2.1!$W$2,""))</f>
        <v/>
      </c>
      <c r="CR240" s="312" t="str">
        <f t="shared" si="70"/>
        <v/>
      </c>
      <c r="CS240" s="312" t="str">
        <f t="shared" si="71"/>
        <v/>
      </c>
      <c r="CT240" s="312" t="str">
        <f t="shared" si="72"/>
        <v/>
      </c>
    </row>
    <row r="241" spans="1:98" ht="15.75" x14ac:dyDescent="0.2">
      <c r="A241" s="159" t="str">
        <f t="shared" si="75"/>
        <v/>
      </c>
      <c r="B241" s="72"/>
      <c r="C241" s="72"/>
      <c r="D241" s="73"/>
      <c r="E241" s="339"/>
      <c r="F241" s="340"/>
      <c r="G241" s="347"/>
      <c r="H241" s="347"/>
      <c r="I241" s="344"/>
      <c r="J241" s="345"/>
      <c r="K241" s="346"/>
      <c r="L241" s="229"/>
      <c r="M241" s="228"/>
      <c r="N241" s="65"/>
      <c r="O241" s="65"/>
      <c r="P241" s="67"/>
      <c r="Q241" s="62"/>
      <c r="R241" s="68"/>
      <c r="S241" s="63"/>
      <c r="T241" s="63"/>
      <c r="U241" s="337"/>
      <c r="V241" s="63"/>
      <c r="W241" s="123"/>
      <c r="X241" s="69"/>
      <c r="Y241" s="81"/>
      <c r="Z241" s="152"/>
      <c r="AA241" s="146"/>
      <c r="AB241" s="153"/>
      <c r="AC241" s="154"/>
      <c r="AD241" s="152"/>
      <c r="AE241" s="152"/>
      <c r="AF241" s="155"/>
      <c r="AG241" s="156"/>
      <c r="AH241" s="155"/>
      <c r="AI241" s="317" t="str">
        <f t="shared" si="65"/>
        <v/>
      </c>
      <c r="AJ241" s="317" t="str">
        <f t="shared" si="66"/>
        <v/>
      </c>
      <c r="AK241" s="328" t="e">
        <f>IF(AR241=".OS",VLOOKUP($AT241,'Pull-Downs_Zyl'!M:N,2,FALSE),VLOOKUP($AT241,'Pull-Downs_Zyl'!K:L,2,FALSE))</f>
        <v>#N/A</v>
      </c>
      <c r="AL241" s="318" t="str">
        <f t="shared" si="73"/>
        <v/>
      </c>
      <c r="AM241" s="158" t="e">
        <f>VLOOKUP($AT241,'Pull-Downs_Zyl'!$K$5:$O$525,3,FALSE)</f>
        <v>#N/A</v>
      </c>
      <c r="AN241" s="151" t="str">
        <f t="shared" si="59"/>
        <v/>
      </c>
      <c r="AO241" s="151" t="str">
        <f t="shared" si="60"/>
        <v/>
      </c>
      <c r="AP241" s="151" t="str">
        <f t="shared" si="61"/>
        <v/>
      </c>
      <c r="AQ241" s="151" t="str">
        <f t="shared" si="62"/>
        <v/>
      </c>
      <c r="AR241" s="207" t="str">
        <f t="shared" si="67"/>
        <v/>
      </c>
      <c r="AS241" s="157" t="s">
        <v>95</v>
      </c>
      <c r="AT241" s="158" t="str">
        <f>IF(V241="Zubehör/Ersatzteile",VLOOKUP(W241,'Pull-Downs_Zyl'!$K$518:$O$525,3,FALSE),CONCATENATE(AN241,AO241,AP241,AQ241,AR241))</f>
        <v/>
      </c>
      <c r="AW241" s="70" t="str">
        <f t="shared" si="63"/>
        <v/>
      </c>
      <c r="BD241" s="70" t="str">
        <f t="shared" si="64"/>
        <v/>
      </c>
      <c r="BK241" s="70" t="e">
        <f>IF(AND(#REF!="ja",M241=9,E241="PegaSys Office eVAYO"),CONCATENATE(L241,#REF!,M241,F241),IF(AND(#REF!="ja",M241=9,E241="PegaSys Office"),CONCATENATE(L241,#REF!,M241,F241),""))</f>
        <v>#REF!</v>
      </c>
      <c r="CE241" s="312" t="str">
        <f>IF(E241="PegaSys 2.1",Datenquelle_Peg2.1!$A$2,"")</f>
        <v/>
      </c>
      <c r="CF241" s="312" t="str">
        <f t="shared" si="68"/>
        <v/>
      </c>
      <c r="CG241" s="312" t="str">
        <f t="shared" si="69"/>
        <v/>
      </c>
      <c r="CH241" s="312" t="str">
        <f>IF(OR(S241="Rosetten",S241="Ovalrosetten"),Datenquelle_Peg2.1!$E$2,IF(OR(S241="Langschild",S241="Langschild schmal"),Datenquelle_Peg2.1!$E$3,IF(S241="Kurzschild",Datenquelle_Peg2.1!$E$4,IF(S241="Scandinavian Oval",Datenquelle_Peg2.1!$E$6,""))))</f>
        <v/>
      </c>
      <c r="CI241" s="312" t="str">
        <f>IF(T241=182,Datenquelle_Peg2.1!$G$2,IF(T241=192,Datenquelle_Peg2.1!$G$3,IF(T241=282,Datenquelle_Peg2.1!$G$4,IF(T241=292,Datenquelle_Peg2.1!$G$5,IF(T241=1182,Datenquelle_Peg2.1!$G$6,"")))))</f>
        <v/>
      </c>
      <c r="CJ241" s="312" t="str">
        <f>IF(G241="links",Datenquelle_Peg2.1!$I$2,IF(G241="rechts",Datenquelle_Peg2.1!$I$3,""))</f>
        <v/>
      </c>
      <c r="CK241" s="312" t="str">
        <f>IF(M241=7,Datenquelle_Peg2.1!$K$2,IF(M241=8,Datenquelle_Peg2.1!$K$3,IF(M241=8.5,Datenquelle_Peg2.1!$K$4,IF(M241=9,Datenquelle_Peg2.1!$K$5,IF(M241="F9 (FS)",Datenquelle_Peg2.1!$K$6,IF(M241=10,Datenquelle_Peg2.1!$K$7,""))))))</f>
        <v/>
      </c>
      <c r="CL241" s="312" t="str">
        <f>IF(L241="37-46 mm",Datenquelle_Peg2.1!$M$2,IF(L241="47-56 mm",Datenquelle_Peg2.1!$M$3,IF(L241="57-66 mm",Datenquelle_Peg2.1!$M$4,IF(L241="67-76 mm",Datenquelle_Peg2.1!$M$5,IF(L241="77-86 mm",Datenquelle_Peg2.1!$M$6,IF(L241="87-96 mm",Datenquelle_Peg2.1!$M$7,IF(L241="97-106 mm",Datenquelle_Peg2.1!$M$8,IF(L241="107-116 mm",Datenquelle_Peg2.1!$M$9,IF(L241="117-126 mm",Datenquelle_Peg2.1!$M$10,IF(L241="127-136 mm",Datenquelle_Peg2.1!$M$11,IF(L241="137-146 mm",Datenquelle_Peg2.1!$M$12,IF(L241="147-156 mm",Datenquelle_Peg2.1!$M$13,IF(L241="156-160 mm",Datenquelle_Peg2.1!$M$14,"")))))))))))))</f>
        <v/>
      </c>
      <c r="CM241" s="312" t="str">
        <f>IF(N241="Profilzyl. PZ",Datenquelle_Peg2.1!$O$3,IF(N241="Blind",Datenquelle_Peg2.1!$O$2,IF(N241="Zylinderabdeckung",Datenquelle_Peg2.1!$O$4,IF(N241="Scandinavian Oval",Datenquelle_Peg2.1!$O$5,""))))</f>
        <v/>
      </c>
      <c r="CN241" s="312" t="str">
        <f>IF(P241="PZ 70",Datenquelle_Peg2.1!$Q$3,IF(P241="PZ 72",Datenquelle_Peg2.1!$Q$4,IF(P241="PZ 78",Datenquelle_Peg2.1!$Q$5,IF(P241="PZ 85",Datenquelle_Peg2.1!$Q$6,IF(P241="PZ 88",Datenquelle_Peg2.1!$Q$7,IF(P241="PZ 92",Datenquelle_Peg2.1!$Q$8,IF(P241="00",Datenquelle_Peg2.1!$Q$2,IF(P241="SO 105",Datenquelle_Peg2.1!$Q$9,""))))))))</f>
        <v/>
      </c>
      <c r="CO241" s="312" t="str">
        <f>IF(O241="Profilzyl. PZ",Datenquelle_Peg2.1!$S$3,IF(O241="Blind",Datenquelle_Peg2.1!$S$2,IF(O241="Scandinavian Oval",Datenquelle_Peg2.1!$S$4,"")))</f>
        <v/>
      </c>
      <c r="CP241" s="312" t="str">
        <f t="shared" si="74"/>
        <v/>
      </c>
      <c r="CQ241" s="312" t="str">
        <f>IF(AND(Q241="außen",R241="einrastend"),Datenquelle_Peg2.1!$W$3,IF(AND(Q241="außen",R241="verschraubt"),Datenquelle_Peg2.1!$W$2,""))</f>
        <v/>
      </c>
      <c r="CR241" s="312" t="str">
        <f t="shared" si="70"/>
        <v/>
      </c>
      <c r="CS241" s="312" t="str">
        <f t="shared" si="71"/>
        <v/>
      </c>
      <c r="CT241" s="312" t="str">
        <f t="shared" si="72"/>
        <v/>
      </c>
    </row>
    <row r="242" spans="1:98" ht="15.75" x14ac:dyDescent="0.2">
      <c r="A242" s="159" t="str">
        <f t="shared" si="75"/>
        <v/>
      </c>
      <c r="B242" s="72"/>
      <c r="C242" s="72"/>
      <c r="D242" s="73"/>
      <c r="E242" s="339"/>
      <c r="F242" s="340"/>
      <c r="G242" s="347"/>
      <c r="H242" s="347"/>
      <c r="I242" s="344"/>
      <c r="J242" s="345"/>
      <c r="K242" s="346"/>
      <c r="L242" s="229"/>
      <c r="M242" s="228"/>
      <c r="N242" s="65"/>
      <c r="O242" s="65"/>
      <c r="P242" s="67"/>
      <c r="Q242" s="62"/>
      <c r="R242" s="68"/>
      <c r="S242" s="63"/>
      <c r="T242" s="63"/>
      <c r="U242" s="337"/>
      <c r="V242" s="63"/>
      <c r="W242" s="123"/>
      <c r="X242" s="69"/>
      <c r="Y242" s="81"/>
      <c r="Z242" s="152"/>
      <c r="AA242" s="146"/>
      <c r="AB242" s="153"/>
      <c r="AC242" s="154"/>
      <c r="AD242" s="152"/>
      <c r="AE242" s="152"/>
      <c r="AF242" s="155"/>
      <c r="AG242" s="156"/>
      <c r="AH242" s="155"/>
      <c r="AI242" s="317" t="str">
        <f t="shared" si="65"/>
        <v/>
      </c>
      <c r="AJ242" s="317" t="str">
        <f t="shared" si="66"/>
        <v/>
      </c>
      <c r="AK242" s="328" t="e">
        <f>IF(AR242=".OS",VLOOKUP($AT242,'Pull-Downs_Zyl'!M:N,2,FALSE),VLOOKUP($AT242,'Pull-Downs_Zyl'!K:L,2,FALSE))</f>
        <v>#N/A</v>
      </c>
      <c r="AL242" s="318" t="str">
        <f t="shared" si="73"/>
        <v/>
      </c>
      <c r="AM242" s="158" t="e">
        <f>VLOOKUP($AT242,'Pull-Downs_Zyl'!$K$5:$O$525,3,FALSE)</f>
        <v>#N/A</v>
      </c>
      <c r="AN242" s="151" t="str">
        <f t="shared" si="59"/>
        <v/>
      </c>
      <c r="AO242" s="151" t="str">
        <f t="shared" si="60"/>
        <v/>
      </c>
      <c r="AP242" s="151" t="str">
        <f t="shared" si="61"/>
        <v/>
      </c>
      <c r="AQ242" s="151" t="str">
        <f t="shared" si="62"/>
        <v/>
      </c>
      <c r="AR242" s="207" t="str">
        <f t="shared" si="67"/>
        <v/>
      </c>
      <c r="AS242" s="157" t="s">
        <v>95</v>
      </c>
      <c r="AT242" s="158" t="str">
        <f>IF(V242="Zubehör/Ersatzteile",VLOOKUP(W242,'Pull-Downs_Zyl'!$K$518:$O$525,3,FALSE),CONCATENATE(AN242,AO242,AP242,AQ242,AR242))</f>
        <v/>
      </c>
      <c r="AW242" s="70" t="str">
        <f t="shared" si="63"/>
        <v/>
      </c>
      <c r="BD242" s="70" t="str">
        <f t="shared" si="64"/>
        <v/>
      </c>
      <c r="BK242" s="70" t="e">
        <f>IF(AND(#REF!="ja",M242=9,E242="PegaSys Office eVAYO"),CONCATENATE(L242,#REF!,M242,F242),IF(AND(#REF!="ja",M242=9,E242="PegaSys Office"),CONCATENATE(L242,#REF!,M242,F242),""))</f>
        <v>#REF!</v>
      </c>
      <c r="CE242" s="312" t="str">
        <f>IF(E242="PegaSys 2.1",Datenquelle_Peg2.1!$A$2,"")</f>
        <v/>
      </c>
      <c r="CF242" s="312" t="str">
        <f t="shared" si="68"/>
        <v/>
      </c>
      <c r="CG242" s="312" t="str">
        <f t="shared" si="69"/>
        <v/>
      </c>
      <c r="CH242" s="312" t="str">
        <f>IF(OR(S242="Rosetten",S242="Ovalrosetten"),Datenquelle_Peg2.1!$E$2,IF(OR(S242="Langschild",S242="Langschild schmal"),Datenquelle_Peg2.1!$E$3,IF(S242="Kurzschild",Datenquelle_Peg2.1!$E$4,IF(S242="Scandinavian Oval",Datenquelle_Peg2.1!$E$6,""))))</f>
        <v/>
      </c>
      <c r="CI242" s="312" t="str">
        <f>IF(T242=182,Datenquelle_Peg2.1!$G$2,IF(T242=192,Datenquelle_Peg2.1!$G$3,IF(T242=282,Datenquelle_Peg2.1!$G$4,IF(T242=292,Datenquelle_Peg2.1!$G$5,IF(T242=1182,Datenquelle_Peg2.1!$G$6,"")))))</f>
        <v/>
      </c>
      <c r="CJ242" s="312" t="str">
        <f>IF(G242="links",Datenquelle_Peg2.1!$I$2,IF(G242="rechts",Datenquelle_Peg2.1!$I$3,""))</f>
        <v/>
      </c>
      <c r="CK242" s="312" t="str">
        <f>IF(M242=7,Datenquelle_Peg2.1!$K$2,IF(M242=8,Datenquelle_Peg2.1!$K$3,IF(M242=8.5,Datenquelle_Peg2.1!$K$4,IF(M242=9,Datenquelle_Peg2.1!$K$5,IF(M242="F9 (FS)",Datenquelle_Peg2.1!$K$6,IF(M242=10,Datenquelle_Peg2.1!$K$7,""))))))</f>
        <v/>
      </c>
      <c r="CL242" s="312" t="str">
        <f>IF(L242="37-46 mm",Datenquelle_Peg2.1!$M$2,IF(L242="47-56 mm",Datenquelle_Peg2.1!$M$3,IF(L242="57-66 mm",Datenquelle_Peg2.1!$M$4,IF(L242="67-76 mm",Datenquelle_Peg2.1!$M$5,IF(L242="77-86 mm",Datenquelle_Peg2.1!$M$6,IF(L242="87-96 mm",Datenquelle_Peg2.1!$M$7,IF(L242="97-106 mm",Datenquelle_Peg2.1!$M$8,IF(L242="107-116 mm",Datenquelle_Peg2.1!$M$9,IF(L242="117-126 mm",Datenquelle_Peg2.1!$M$10,IF(L242="127-136 mm",Datenquelle_Peg2.1!$M$11,IF(L242="137-146 mm",Datenquelle_Peg2.1!$M$12,IF(L242="147-156 mm",Datenquelle_Peg2.1!$M$13,IF(L242="156-160 mm",Datenquelle_Peg2.1!$M$14,"")))))))))))))</f>
        <v/>
      </c>
      <c r="CM242" s="312" t="str">
        <f>IF(N242="Profilzyl. PZ",Datenquelle_Peg2.1!$O$3,IF(N242="Blind",Datenquelle_Peg2.1!$O$2,IF(N242="Zylinderabdeckung",Datenquelle_Peg2.1!$O$4,IF(N242="Scandinavian Oval",Datenquelle_Peg2.1!$O$5,""))))</f>
        <v/>
      </c>
      <c r="CN242" s="312" t="str">
        <f>IF(P242="PZ 70",Datenquelle_Peg2.1!$Q$3,IF(P242="PZ 72",Datenquelle_Peg2.1!$Q$4,IF(P242="PZ 78",Datenquelle_Peg2.1!$Q$5,IF(P242="PZ 85",Datenquelle_Peg2.1!$Q$6,IF(P242="PZ 88",Datenquelle_Peg2.1!$Q$7,IF(P242="PZ 92",Datenquelle_Peg2.1!$Q$8,IF(P242="00",Datenquelle_Peg2.1!$Q$2,IF(P242="SO 105",Datenquelle_Peg2.1!$Q$9,""))))))))</f>
        <v/>
      </c>
      <c r="CO242" s="312" t="str">
        <f>IF(O242="Profilzyl. PZ",Datenquelle_Peg2.1!$S$3,IF(O242="Blind",Datenquelle_Peg2.1!$S$2,IF(O242="Scandinavian Oval",Datenquelle_Peg2.1!$S$4,"")))</f>
        <v/>
      </c>
      <c r="CP242" s="312" t="str">
        <f t="shared" si="74"/>
        <v/>
      </c>
      <c r="CQ242" s="312" t="str">
        <f>IF(AND(Q242="außen",R242="einrastend"),Datenquelle_Peg2.1!$W$3,IF(AND(Q242="außen",R242="verschraubt"),Datenquelle_Peg2.1!$W$2,""))</f>
        <v/>
      </c>
      <c r="CR242" s="312" t="str">
        <f t="shared" si="70"/>
        <v/>
      </c>
      <c r="CS242" s="312" t="str">
        <f t="shared" si="71"/>
        <v/>
      </c>
      <c r="CT242" s="312" t="str">
        <f t="shared" si="72"/>
        <v/>
      </c>
    </row>
    <row r="243" spans="1:98" ht="15.75" x14ac:dyDescent="0.2">
      <c r="A243" s="159" t="str">
        <f t="shared" si="75"/>
        <v/>
      </c>
      <c r="B243" s="72"/>
      <c r="C243" s="72"/>
      <c r="D243" s="73"/>
      <c r="E243" s="339"/>
      <c r="F243" s="340"/>
      <c r="G243" s="347"/>
      <c r="H243" s="347"/>
      <c r="I243" s="344"/>
      <c r="J243" s="345"/>
      <c r="K243" s="346"/>
      <c r="L243" s="229"/>
      <c r="M243" s="228"/>
      <c r="N243" s="65"/>
      <c r="O243" s="65"/>
      <c r="P243" s="67"/>
      <c r="Q243" s="62"/>
      <c r="R243" s="68"/>
      <c r="S243" s="63"/>
      <c r="T243" s="63"/>
      <c r="U243" s="337"/>
      <c r="V243" s="63"/>
      <c r="W243" s="123"/>
      <c r="X243" s="69"/>
      <c r="Y243" s="81"/>
      <c r="Z243" s="152"/>
      <c r="AA243" s="146"/>
      <c r="AB243" s="153"/>
      <c r="AC243" s="154"/>
      <c r="AD243" s="152"/>
      <c r="AE243" s="152"/>
      <c r="AF243" s="155"/>
      <c r="AG243" s="156"/>
      <c r="AH243" s="155"/>
      <c r="AI243" s="317" t="str">
        <f t="shared" si="65"/>
        <v/>
      </c>
      <c r="AJ243" s="317" t="str">
        <f t="shared" si="66"/>
        <v/>
      </c>
      <c r="AK243" s="328" t="e">
        <f>IF(AR243=".OS",VLOOKUP($AT243,'Pull-Downs_Zyl'!M:N,2,FALSE),VLOOKUP($AT243,'Pull-Downs_Zyl'!K:L,2,FALSE))</f>
        <v>#N/A</v>
      </c>
      <c r="AL243" s="318" t="str">
        <f t="shared" si="73"/>
        <v/>
      </c>
      <c r="AM243" s="158" t="e">
        <f>VLOOKUP($AT243,'Pull-Downs_Zyl'!$K$5:$O$525,3,FALSE)</f>
        <v>#N/A</v>
      </c>
      <c r="AN243" s="151" t="str">
        <f t="shared" si="59"/>
        <v/>
      </c>
      <c r="AO243" s="151" t="str">
        <f t="shared" si="60"/>
        <v/>
      </c>
      <c r="AP243" s="151" t="str">
        <f t="shared" si="61"/>
        <v/>
      </c>
      <c r="AQ243" s="151" t="str">
        <f t="shared" si="62"/>
        <v/>
      </c>
      <c r="AR243" s="207" t="str">
        <f t="shared" si="67"/>
        <v/>
      </c>
      <c r="AS243" s="157" t="s">
        <v>95</v>
      </c>
      <c r="AT243" s="158" t="str">
        <f>IF(V243="Zubehör/Ersatzteile",VLOOKUP(W243,'Pull-Downs_Zyl'!$K$518:$O$525,3,FALSE),CONCATENATE(AN243,AO243,AP243,AQ243,AR243))</f>
        <v/>
      </c>
      <c r="AW243" s="70" t="str">
        <f t="shared" si="63"/>
        <v/>
      </c>
      <c r="BD243" s="70" t="str">
        <f t="shared" si="64"/>
        <v/>
      </c>
      <c r="BK243" s="70" t="e">
        <f>IF(AND(#REF!="ja",M243=9,E243="PegaSys Office eVAYO"),CONCATENATE(L243,#REF!,M243,F243),IF(AND(#REF!="ja",M243=9,E243="PegaSys Office"),CONCATENATE(L243,#REF!,M243,F243),""))</f>
        <v>#REF!</v>
      </c>
      <c r="CE243" s="312" t="str">
        <f>IF(E243="PegaSys 2.1",Datenquelle_Peg2.1!$A$2,"")</f>
        <v/>
      </c>
      <c r="CF243" s="312" t="str">
        <f t="shared" si="68"/>
        <v/>
      </c>
      <c r="CG243" s="312" t="str">
        <f t="shared" si="69"/>
        <v/>
      </c>
      <c r="CH243" s="312" t="str">
        <f>IF(OR(S243="Rosetten",S243="Ovalrosetten"),Datenquelle_Peg2.1!$E$2,IF(OR(S243="Langschild",S243="Langschild schmal"),Datenquelle_Peg2.1!$E$3,IF(S243="Kurzschild",Datenquelle_Peg2.1!$E$4,IF(S243="Scandinavian Oval",Datenquelle_Peg2.1!$E$6,""))))</f>
        <v/>
      </c>
      <c r="CI243" s="312" t="str">
        <f>IF(T243=182,Datenquelle_Peg2.1!$G$2,IF(T243=192,Datenquelle_Peg2.1!$G$3,IF(T243=282,Datenquelle_Peg2.1!$G$4,IF(T243=292,Datenquelle_Peg2.1!$G$5,IF(T243=1182,Datenquelle_Peg2.1!$G$6,"")))))</f>
        <v/>
      </c>
      <c r="CJ243" s="312" t="str">
        <f>IF(G243="links",Datenquelle_Peg2.1!$I$2,IF(G243="rechts",Datenquelle_Peg2.1!$I$3,""))</f>
        <v/>
      </c>
      <c r="CK243" s="312" t="str">
        <f>IF(M243=7,Datenquelle_Peg2.1!$K$2,IF(M243=8,Datenquelle_Peg2.1!$K$3,IF(M243=8.5,Datenquelle_Peg2.1!$K$4,IF(M243=9,Datenquelle_Peg2.1!$K$5,IF(M243="F9 (FS)",Datenquelle_Peg2.1!$K$6,IF(M243=10,Datenquelle_Peg2.1!$K$7,""))))))</f>
        <v/>
      </c>
      <c r="CL243" s="312" t="str">
        <f>IF(L243="37-46 mm",Datenquelle_Peg2.1!$M$2,IF(L243="47-56 mm",Datenquelle_Peg2.1!$M$3,IF(L243="57-66 mm",Datenquelle_Peg2.1!$M$4,IF(L243="67-76 mm",Datenquelle_Peg2.1!$M$5,IF(L243="77-86 mm",Datenquelle_Peg2.1!$M$6,IF(L243="87-96 mm",Datenquelle_Peg2.1!$M$7,IF(L243="97-106 mm",Datenquelle_Peg2.1!$M$8,IF(L243="107-116 mm",Datenquelle_Peg2.1!$M$9,IF(L243="117-126 mm",Datenquelle_Peg2.1!$M$10,IF(L243="127-136 mm",Datenquelle_Peg2.1!$M$11,IF(L243="137-146 mm",Datenquelle_Peg2.1!$M$12,IF(L243="147-156 mm",Datenquelle_Peg2.1!$M$13,IF(L243="156-160 mm",Datenquelle_Peg2.1!$M$14,"")))))))))))))</f>
        <v/>
      </c>
      <c r="CM243" s="312" t="str">
        <f>IF(N243="Profilzyl. PZ",Datenquelle_Peg2.1!$O$3,IF(N243="Blind",Datenquelle_Peg2.1!$O$2,IF(N243="Zylinderabdeckung",Datenquelle_Peg2.1!$O$4,IF(N243="Scandinavian Oval",Datenquelle_Peg2.1!$O$5,""))))</f>
        <v/>
      </c>
      <c r="CN243" s="312" t="str">
        <f>IF(P243="PZ 70",Datenquelle_Peg2.1!$Q$3,IF(P243="PZ 72",Datenquelle_Peg2.1!$Q$4,IF(P243="PZ 78",Datenquelle_Peg2.1!$Q$5,IF(P243="PZ 85",Datenquelle_Peg2.1!$Q$6,IF(P243="PZ 88",Datenquelle_Peg2.1!$Q$7,IF(P243="PZ 92",Datenquelle_Peg2.1!$Q$8,IF(P243="00",Datenquelle_Peg2.1!$Q$2,IF(P243="SO 105",Datenquelle_Peg2.1!$Q$9,""))))))))</f>
        <v/>
      </c>
      <c r="CO243" s="312" t="str">
        <f>IF(O243="Profilzyl. PZ",Datenquelle_Peg2.1!$S$3,IF(O243="Blind",Datenquelle_Peg2.1!$S$2,IF(O243="Scandinavian Oval",Datenquelle_Peg2.1!$S$4,"")))</f>
        <v/>
      </c>
      <c r="CP243" s="312" t="str">
        <f t="shared" si="74"/>
        <v/>
      </c>
      <c r="CQ243" s="312" t="str">
        <f>IF(AND(Q243="außen",R243="einrastend"),Datenquelle_Peg2.1!$W$3,IF(AND(Q243="außen",R243="verschraubt"),Datenquelle_Peg2.1!$W$2,""))</f>
        <v/>
      </c>
      <c r="CR243" s="312" t="str">
        <f t="shared" si="70"/>
        <v/>
      </c>
      <c r="CS243" s="312" t="str">
        <f t="shared" si="71"/>
        <v/>
      </c>
      <c r="CT243" s="312" t="str">
        <f t="shared" si="72"/>
        <v/>
      </c>
    </row>
    <row r="244" spans="1:98" ht="15.75" x14ac:dyDescent="0.2">
      <c r="A244" s="159" t="str">
        <f t="shared" si="75"/>
        <v/>
      </c>
      <c r="B244" s="72"/>
      <c r="C244" s="72"/>
      <c r="D244" s="73"/>
      <c r="E244" s="339"/>
      <c r="F244" s="340"/>
      <c r="G244" s="347"/>
      <c r="H244" s="347"/>
      <c r="I244" s="344"/>
      <c r="J244" s="345"/>
      <c r="K244" s="346"/>
      <c r="L244" s="229"/>
      <c r="M244" s="228"/>
      <c r="N244" s="65"/>
      <c r="O244" s="65"/>
      <c r="P244" s="67"/>
      <c r="Q244" s="62"/>
      <c r="R244" s="68"/>
      <c r="S244" s="63"/>
      <c r="T244" s="63"/>
      <c r="U244" s="337"/>
      <c r="V244" s="63"/>
      <c r="W244" s="123"/>
      <c r="X244" s="69"/>
      <c r="Y244" s="81"/>
      <c r="Z244" s="152"/>
      <c r="AA244" s="146"/>
      <c r="AB244" s="153"/>
      <c r="AC244" s="154"/>
      <c r="AD244" s="152"/>
      <c r="AE244" s="152"/>
      <c r="AF244" s="155"/>
      <c r="AG244" s="156"/>
      <c r="AH244" s="155"/>
      <c r="AI244" s="317" t="str">
        <f t="shared" si="65"/>
        <v/>
      </c>
      <c r="AJ244" s="317" t="str">
        <f t="shared" si="66"/>
        <v/>
      </c>
      <c r="AK244" s="328" t="e">
        <f>IF(AR244=".OS",VLOOKUP($AT244,'Pull-Downs_Zyl'!M:N,2,FALSE),VLOOKUP($AT244,'Pull-Downs_Zyl'!K:L,2,FALSE))</f>
        <v>#N/A</v>
      </c>
      <c r="AL244" s="318" t="str">
        <f t="shared" si="73"/>
        <v/>
      </c>
      <c r="AM244" s="158" t="e">
        <f>VLOOKUP($AT244,'Pull-Downs_Zyl'!$K$5:$O$525,3,FALSE)</f>
        <v>#N/A</v>
      </c>
      <c r="AN244" s="151" t="str">
        <f t="shared" si="59"/>
        <v/>
      </c>
      <c r="AO244" s="151" t="str">
        <f t="shared" si="60"/>
        <v/>
      </c>
      <c r="AP244" s="151" t="str">
        <f t="shared" si="61"/>
        <v/>
      </c>
      <c r="AQ244" s="151" t="str">
        <f t="shared" si="62"/>
        <v/>
      </c>
      <c r="AR244" s="207" t="str">
        <f t="shared" si="67"/>
        <v/>
      </c>
      <c r="AS244" s="157" t="s">
        <v>95</v>
      </c>
      <c r="AT244" s="158" t="str">
        <f>IF(V244="Zubehör/Ersatzteile",VLOOKUP(W244,'Pull-Downs_Zyl'!$K$518:$O$525,3,FALSE),CONCATENATE(AN244,AO244,AP244,AQ244,AR244))</f>
        <v/>
      </c>
      <c r="AW244" s="70" t="str">
        <f t="shared" si="63"/>
        <v/>
      </c>
      <c r="BD244" s="70" t="str">
        <f t="shared" si="64"/>
        <v/>
      </c>
      <c r="BK244" s="70" t="e">
        <f>IF(AND(#REF!="ja",M244=9,E244="PegaSys Office eVAYO"),CONCATENATE(L244,#REF!,M244,F244),IF(AND(#REF!="ja",M244=9,E244="PegaSys Office"),CONCATENATE(L244,#REF!,M244,F244),""))</f>
        <v>#REF!</v>
      </c>
      <c r="CE244" s="312" t="str">
        <f>IF(E244="PegaSys 2.1",Datenquelle_Peg2.1!$A$2,"")</f>
        <v/>
      </c>
      <c r="CF244" s="312" t="str">
        <f t="shared" si="68"/>
        <v/>
      </c>
      <c r="CG244" s="312" t="str">
        <f t="shared" si="69"/>
        <v/>
      </c>
      <c r="CH244" s="312" t="str">
        <f>IF(OR(S244="Rosetten",S244="Ovalrosetten"),Datenquelle_Peg2.1!$E$2,IF(OR(S244="Langschild",S244="Langschild schmal"),Datenquelle_Peg2.1!$E$3,IF(S244="Kurzschild",Datenquelle_Peg2.1!$E$4,IF(S244="Scandinavian Oval",Datenquelle_Peg2.1!$E$6,""))))</f>
        <v/>
      </c>
      <c r="CI244" s="312" t="str">
        <f>IF(T244=182,Datenquelle_Peg2.1!$G$2,IF(T244=192,Datenquelle_Peg2.1!$G$3,IF(T244=282,Datenquelle_Peg2.1!$G$4,IF(T244=292,Datenquelle_Peg2.1!$G$5,IF(T244=1182,Datenquelle_Peg2.1!$G$6,"")))))</f>
        <v/>
      </c>
      <c r="CJ244" s="312" t="str">
        <f>IF(G244="links",Datenquelle_Peg2.1!$I$2,IF(G244="rechts",Datenquelle_Peg2.1!$I$3,""))</f>
        <v/>
      </c>
      <c r="CK244" s="312" t="str">
        <f>IF(M244=7,Datenquelle_Peg2.1!$K$2,IF(M244=8,Datenquelle_Peg2.1!$K$3,IF(M244=8.5,Datenquelle_Peg2.1!$K$4,IF(M244=9,Datenquelle_Peg2.1!$K$5,IF(M244="F9 (FS)",Datenquelle_Peg2.1!$K$6,IF(M244=10,Datenquelle_Peg2.1!$K$7,""))))))</f>
        <v/>
      </c>
      <c r="CL244" s="312" t="str">
        <f>IF(L244="37-46 mm",Datenquelle_Peg2.1!$M$2,IF(L244="47-56 mm",Datenquelle_Peg2.1!$M$3,IF(L244="57-66 mm",Datenquelle_Peg2.1!$M$4,IF(L244="67-76 mm",Datenquelle_Peg2.1!$M$5,IF(L244="77-86 mm",Datenquelle_Peg2.1!$M$6,IF(L244="87-96 mm",Datenquelle_Peg2.1!$M$7,IF(L244="97-106 mm",Datenquelle_Peg2.1!$M$8,IF(L244="107-116 mm",Datenquelle_Peg2.1!$M$9,IF(L244="117-126 mm",Datenquelle_Peg2.1!$M$10,IF(L244="127-136 mm",Datenquelle_Peg2.1!$M$11,IF(L244="137-146 mm",Datenquelle_Peg2.1!$M$12,IF(L244="147-156 mm",Datenquelle_Peg2.1!$M$13,IF(L244="156-160 mm",Datenquelle_Peg2.1!$M$14,"")))))))))))))</f>
        <v/>
      </c>
      <c r="CM244" s="312" t="str">
        <f>IF(N244="Profilzyl. PZ",Datenquelle_Peg2.1!$O$3,IF(N244="Blind",Datenquelle_Peg2.1!$O$2,IF(N244="Zylinderabdeckung",Datenquelle_Peg2.1!$O$4,IF(N244="Scandinavian Oval",Datenquelle_Peg2.1!$O$5,""))))</f>
        <v/>
      </c>
      <c r="CN244" s="312" t="str">
        <f>IF(P244="PZ 70",Datenquelle_Peg2.1!$Q$3,IF(P244="PZ 72",Datenquelle_Peg2.1!$Q$4,IF(P244="PZ 78",Datenquelle_Peg2.1!$Q$5,IF(P244="PZ 85",Datenquelle_Peg2.1!$Q$6,IF(P244="PZ 88",Datenquelle_Peg2.1!$Q$7,IF(P244="PZ 92",Datenquelle_Peg2.1!$Q$8,IF(P244="00",Datenquelle_Peg2.1!$Q$2,IF(P244="SO 105",Datenquelle_Peg2.1!$Q$9,""))))))))</f>
        <v/>
      </c>
      <c r="CO244" s="312" t="str">
        <f>IF(O244="Profilzyl. PZ",Datenquelle_Peg2.1!$S$3,IF(O244="Blind",Datenquelle_Peg2.1!$S$2,IF(O244="Scandinavian Oval",Datenquelle_Peg2.1!$S$4,"")))</f>
        <v/>
      </c>
      <c r="CP244" s="312" t="str">
        <f t="shared" si="74"/>
        <v/>
      </c>
      <c r="CQ244" s="312" t="str">
        <f>IF(AND(Q244="außen",R244="einrastend"),Datenquelle_Peg2.1!$W$3,IF(AND(Q244="außen",R244="verschraubt"),Datenquelle_Peg2.1!$W$2,""))</f>
        <v/>
      </c>
      <c r="CR244" s="312" t="str">
        <f t="shared" si="70"/>
        <v/>
      </c>
      <c r="CS244" s="312" t="str">
        <f t="shared" si="71"/>
        <v/>
      </c>
      <c r="CT244" s="312" t="str">
        <f t="shared" si="72"/>
        <v/>
      </c>
    </row>
    <row r="245" spans="1:98" ht="15.75" x14ac:dyDescent="0.2">
      <c r="A245" s="159" t="str">
        <f t="shared" si="75"/>
        <v/>
      </c>
      <c r="B245" s="72"/>
      <c r="C245" s="72"/>
      <c r="D245" s="73"/>
      <c r="E245" s="339"/>
      <c r="F245" s="340"/>
      <c r="G245" s="347"/>
      <c r="H245" s="347"/>
      <c r="I245" s="344"/>
      <c r="J245" s="345"/>
      <c r="K245" s="346"/>
      <c r="L245" s="229"/>
      <c r="M245" s="228"/>
      <c r="N245" s="65"/>
      <c r="O245" s="65"/>
      <c r="P245" s="67"/>
      <c r="Q245" s="62"/>
      <c r="R245" s="68"/>
      <c r="S245" s="63"/>
      <c r="T245" s="63"/>
      <c r="U245" s="337"/>
      <c r="V245" s="63"/>
      <c r="W245" s="123"/>
      <c r="X245" s="69"/>
      <c r="Y245" s="81"/>
      <c r="Z245" s="152"/>
      <c r="AA245" s="146"/>
      <c r="AB245" s="153"/>
      <c r="AC245" s="154"/>
      <c r="AD245" s="152"/>
      <c r="AE245" s="152"/>
      <c r="AF245" s="155"/>
      <c r="AG245" s="156"/>
      <c r="AH245" s="155"/>
      <c r="AI245" s="317" t="str">
        <f t="shared" si="65"/>
        <v/>
      </c>
      <c r="AJ245" s="317" t="str">
        <f t="shared" si="66"/>
        <v/>
      </c>
      <c r="AK245" s="328" t="e">
        <f>IF(AR245=".OS",VLOOKUP($AT245,'Pull-Downs_Zyl'!M:N,2,FALSE),VLOOKUP($AT245,'Pull-Downs_Zyl'!K:L,2,FALSE))</f>
        <v>#N/A</v>
      </c>
      <c r="AL245" s="318" t="str">
        <f t="shared" si="73"/>
        <v/>
      </c>
      <c r="AM245" s="158" t="e">
        <f>VLOOKUP($AT245,'Pull-Downs_Zyl'!$K$5:$O$525,3,FALSE)</f>
        <v>#N/A</v>
      </c>
      <c r="AN245" s="151" t="str">
        <f t="shared" si="59"/>
        <v/>
      </c>
      <c r="AO245" s="151" t="str">
        <f t="shared" si="60"/>
        <v/>
      </c>
      <c r="AP245" s="151" t="str">
        <f t="shared" si="61"/>
        <v/>
      </c>
      <c r="AQ245" s="151" t="str">
        <f t="shared" si="62"/>
        <v/>
      </c>
      <c r="AR245" s="207" t="str">
        <f t="shared" si="67"/>
        <v/>
      </c>
      <c r="AS245" s="157" t="s">
        <v>95</v>
      </c>
      <c r="AT245" s="158" t="str">
        <f>IF(V245="Zubehör/Ersatzteile",VLOOKUP(W245,'Pull-Downs_Zyl'!$K$518:$O$525,3,FALSE),CONCATENATE(AN245,AO245,AP245,AQ245,AR245))</f>
        <v/>
      </c>
      <c r="AW245" s="70" t="str">
        <f t="shared" si="63"/>
        <v/>
      </c>
      <c r="BD245" s="70" t="str">
        <f t="shared" si="64"/>
        <v/>
      </c>
      <c r="BK245" s="70" t="e">
        <f>IF(AND(#REF!="ja",M245=9,E245="PegaSys Office eVAYO"),CONCATENATE(L245,#REF!,M245,F245),IF(AND(#REF!="ja",M245=9,E245="PegaSys Office"),CONCATENATE(L245,#REF!,M245,F245),""))</f>
        <v>#REF!</v>
      </c>
      <c r="CE245" s="312" t="str">
        <f>IF(E245="PegaSys 2.1",Datenquelle_Peg2.1!$A$2,"")</f>
        <v/>
      </c>
      <c r="CF245" s="312" t="str">
        <f t="shared" si="68"/>
        <v/>
      </c>
      <c r="CG245" s="312" t="str">
        <f t="shared" si="69"/>
        <v/>
      </c>
      <c r="CH245" s="312" t="str">
        <f>IF(OR(S245="Rosetten",S245="Ovalrosetten"),Datenquelle_Peg2.1!$E$2,IF(OR(S245="Langschild",S245="Langschild schmal"),Datenquelle_Peg2.1!$E$3,IF(S245="Kurzschild",Datenquelle_Peg2.1!$E$4,IF(S245="Scandinavian Oval",Datenquelle_Peg2.1!$E$6,""))))</f>
        <v/>
      </c>
      <c r="CI245" s="312" t="str">
        <f>IF(T245=182,Datenquelle_Peg2.1!$G$2,IF(T245=192,Datenquelle_Peg2.1!$G$3,IF(T245=282,Datenquelle_Peg2.1!$G$4,IF(T245=292,Datenquelle_Peg2.1!$G$5,IF(T245=1182,Datenquelle_Peg2.1!$G$6,"")))))</f>
        <v/>
      </c>
      <c r="CJ245" s="312" t="str">
        <f>IF(G245="links",Datenquelle_Peg2.1!$I$2,IF(G245="rechts",Datenquelle_Peg2.1!$I$3,""))</f>
        <v/>
      </c>
      <c r="CK245" s="312" t="str">
        <f>IF(M245=7,Datenquelle_Peg2.1!$K$2,IF(M245=8,Datenquelle_Peg2.1!$K$3,IF(M245=8.5,Datenquelle_Peg2.1!$K$4,IF(M245=9,Datenquelle_Peg2.1!$K$5,IF(M245="F9 (FS)",Datenquelle_Peg2.1!$K$6,IF(M245=10,Datenquelle_Peg2.1!$K$7,""))))))</f>
        <v/>
      </c>
      <c r="CL245" s="312" t="str">
        <f>IF(L245="37-46 mm",Datenquelle_Peg2.1!$M$2,IF(L245="47-56 mm",Datenquelle_Peg2.1!$M$3,IF(L245="57-66 mm",Datenquelle_Peg2.1!$M$4,IF(L245="67-76 mm",Datenquelle_Peg2.1!$M$5,IF(L245="77-86 mm",Datenquelle_Peg2.1!$M$6,IF(L245="87-96 mm",Datenquelle_Peg2.1!$M$7,IF(L245="97-106 mm",Datenquelle_Peg2.1!$M$8,IF(L245="107-116 mm",Datenquelle_Peg2.1!$M$9,IF(L245="117-126 mm",Datenquelle_Peg2.1!$M$10,IF(L245="127-136 mm",Datenquelle_Peg2.1!$M$11,IF(L245="137-146 mm",Datenquelle_Peg2.1!$M$12,IF(L245="147-156 mm",Datenquelle_Peg2.1!$M$13,IF(L245="156-160 mm",Datenquelle_Peg2.1!$M$14,"")))))))))))))</f>
        <v/>
      </c>
      <c r="CM245" s="312" t="str">
        <f>IF(N245="Profilzyl. PZ",Datenquelle_Peg2.1!$O$3,IF(N245="Blind",Datenquelle_Peg2.1!$O$2,IF(N245="Zylinderabdeckung",Datenquelle_Peg2.1!$O$4,IF(N245="Scandinavian Oval",Datenquelle_Peg2.1!$O$5,""))))</f>
        <v/>
      </c>
      <c r="CN245" s="312" t="str">
        <f>IF(P245="PZ 70",Datenquelle_Peg2.1!$Q$3,IF(P245="PZ 72",Datenquelle_Peg2.1!$Q$4,IF(P245="PZ 78",Datenquelle_Peg2.1!$Q$5,IF(P245="PZ 85",Datenquelle_Peg2.1!$Q$6,IF(P245="PZ 88",Datenquelle_Peg2.1!$Q$7,IF(P245="PZ 92",Datenquelle_Peg2.1!$Q$8,IF(P245="00",Datenquelle_Peg2.1!$Q$2,IF(P245="SO 105",Datenquelle_Peg2.1!$Q$9,""))))))))</f>
        <v/>
      </c>
      <c r="CO245" s="312" t="str">
        <f>IF(O245="Profilzyl. PZ",Datenquelle_Peg2.1!$S$3,IF(O245="Blind",Datenquelle_Peg2.1!$S$2,IF(O245="Scandinavian Oval",Datenquelle_Peg2.1!$S$4,"")))</f>
        <v/>
      </c>
      <c r="CP245" s="312" t="str">
        <f t="shared" si="74"/>
        <v/>
      </c>
      <c r="CQ245" s="312" t="str">
        <f>IF(AND(Q245="außen",R245="einrastend"),Datenquelle_Peg2.1!$W$3,IF(AND(Q245="außen",R245="verschraubt"),Datenquelle_Peg2.1!$W$2,""))</f>
        <v/>
      </c>
      <c r="CR245" s="312" t="str">
        <f t="shared" si="70"/>
        <v/>
      </c>
      <c r="CS245" s="312" t="str">
        <f t="shared" si="71"/>
        <v/>
      </c>
      <c r="CT245" s="312" t="str">
        <f t="shared" si="72"/>
        <v/>
      </c>
    </row>
    <row r="246" spans="1:98" ht="15.75" x14ac:dyDescent="0.2">
      <c r="A246" s="159" t="str">
        <f t="shared" si="75"/>
        <v/>
      </c>
      <c r="B246" s="72"/>
      <c r="C246" s="72"/>
      <c r="D246" s="73"/>
      <c r="E246" s="339"/>
      <c r="F246" s="340"/>
      <c r="G246" s="347"/>
      <c r="H246" s="347"/>
      <c r="I246" s="344"/>
      <c r="J246" s="345"/>
      <c r="K246" s="346"/>
      <c r="L246" s="229"/>
      <c r="M246" s="228"/>
      <c r="N246" s="65"/>
      <c r="O246" s="65"/>
      <c r="P246" s="67"/>
      <c r="Q246" s="62"/>
      <c r="R246" s="68"/>
      <c r="S246" s="63"/>
      <c r="T246" s="63"/>
      <c r="U246" s="337"/>
      <c r="V246" s="63"/>
      <c r="W246" s="123"/>
      <c r="X246" s="69"/>
      <c r="Y246" s="81"/>
      <c r="Z246" s="152"/>
      <c r="AA246" s="146"/>
      <c r="AB246" s="153"/>
      <c r="AC246" s="154"/>
      <c r="AD246" s="152"/>
      <c r="AE246" s="152"/>
      <c r="AF246" s="155"/>
      <c r="AG246" s="156"/>
      <c r="AH246" s="155"/>
      <c r="AI246" s="317" t="str">
        <f t="shared" si="65"/>
        <v/>
      </c>
      <c r="AJ246" s="317" t="str">
        <f t="shared" si="66"/>
        <v/>
      </c>
      <c r="AK246" s="328" t="e">
        <f>IF(AR246=".OS",VLOOKUP($AT246,'Pull-Downs_Zyl'!M:N,2,FALSE),VLOOKUP($AT246,'Pull-Downs_Zyl'!K:L,2,FALSE))</f>
        <v>#N/A</v>
      </c>
      <c r="AL246" s="318" t="str">
        <f t="shared" si="73"/>
        <v/>
      </c>
      <c r="AM246" s="158" t="e">
        <f>VLOOKUP($AT246,'Pull-Downs_Zyl'!$K$5:$O$525,3,FALSE)</f>
        <v>#N/A</v>
      </c>
      <c r="AN246" s="151" t="str">
        <f t="shared" si="59"/>
        <v/>
      </c>
      <c r="AO246" s="151" t="str">
        <f t="shared" si="60"/>
        <v/>
      </c>
      <c r="AP246" s="151" t="str">
        <f t="shared" si="61"/>
        <v/>
      </c>
      <c r="AQ246" s="151" t="str">
        <f t="shared" si="62"/>
        <v/>
      </c>
      <c r="AR246" s="207" t="str">
        <f t="shared" si="67"/>
        <v/>
      </c>
      <c r="AS246" s="157" t="s">
        <v>95</v>
      </c>
      <c r="AT246" s="158" t="str">
        <f>IF(V246="Zubehör/Ersatzteile",VLOOKUP(W246,'Pull-Downs_Zyl'!$K$518:$O$525,3,FALSE),CONCATENATE(AN246,AO246,AP246,AQ246,AR246))</f>
        <v/>
      </c>
      <c r="AW246" s="70" t="str">
        <f t="shared" si="63"/>
        <v/>
      </c>
      <c r="BD246" s="70" t="str">
        <f t="shared" si="64"/>
        <v/>
      </c>
      <c r="BK246" s="70" t="e">
        <f>IF(AND(#REF!="ja",M246=9,E246="PegaSys Office eVAYO"),CONCATENATE(L246,#REF!,M246,F246),IF(AND(#REF!="ja",M246=9,E246="PegaSys Office"),CONCATENATE(L246,#REF!,M246,F246),""))</f>
        <v>#REF!</v>
      </c>
      <c r="CE246" s="312" t="str">
        <f>IF(E246="PegaSys 2.1",Datenquelle_Peg2.1!$A$2,"")</f>
        <v/>
      </c>
      <c r="CF246" s="312" t="str">
        <f t="shared" si="68"/>
        <v/>
      </c>
      <c r="CG246" s="312" t="str">
        <f t="shared" si="69"/>
        <v/>
      </c>
      <c r="CH246" s="312" t="str">
        <f>IF(OR(S246="Rosetten",S246="Ovalrosetten"),Datenquelle_Peg2.1!$E$2,IF(OR(S246="Langschild",S246="Langschild schmal"),Datenquelle_Peg2.1!$E$3,IF(S246="Kurzschild",Datenquelle_Peg2.1!$E$4,IF(S246="Scandinavian Oval",Datenquelle_Peg2.1!$E$6,""))))</f>
        <v/>
      </c>
      <c r="CI246" s="312" t="str">
        <f>IF(T246=182,Datenquelle_Peg2.1!$G$2,IF(T246=192,Datenquelle_Peg2.1!$G$3,IF(T246=282,Datenquelle_Peg2.1!$G$4,IF(T246=292,Datenquelle_Peg2.1!$G$5,IF(T246=1182,Datenquelle_Peg2.1!$G$6,"")))))</f>
        <v/>
      </c>
      <c r="CJ246" s="312" t="str">
        <f>IF(G246="links",Datenquelle_Peg2.1!$I$2,IF(G246="rechts",Datenquelle_Peg2.1!$I$3,""))</f>
        <v/>
      </c>
      <c r="CK246" s="312" t="str">
        <f>IF(M246=7,Datenquelle_Peg2.1!$K$2,IF(M246=8,Datenquelle_Peg2.1!$K$3,IF(M246=8.5,Datenquelle_Peg2.1!$K$4,IF(M246=9,Datenquelle_Peg2.1!$K$5,IF(M246="F9 (FS)",Datenquelle_Peg2.1!$K$6,IF(M246=10,Datenquelle_Peg2.1!$K$7,""))))))</f>
        <v/>
      </c>
      <c r="CL246" s="312" t="str">
        <f>IF(L246="37-46 mm",Datenquelle_Peg2.1!$M$2,IF(L246="47-56 mm",Datenquelle_Peg2.1!$M$3,IF(L246="57-66 mm",Datenquelle_Peg2.1!$M$4,IF(L246="67-76 mm",Datenquelle_Peg2.1!$M$5,IF(L246="77-86 mm",Datenquelle_Peg2.1!$M$6,IF(L246="87-96 mm",Datenquelle_Peg2.1!$M$7,IF(L246="97-106 mm",Datenquelle_Peg2.1!$M$8,IF(L246="107-116 mm",Datenquelle_Peg2.1!$M$9,IF(L246="117-126 mm",Datenquelle_Peg2.1!$M$10,IF(L246="127-136 mm",Datenquelle_Peg2.1!$M$11,IF(L246="137-146 mm",Datenquelle_Peg2.1!$M$12,IF(L246="147-156 mm",Datenquelle_Peg2.1!$M$13,IF(L246="156-160 mm",Datenquelle_Peg2.1!$M$14,"")))))))))))))</f>
        <v/>
      </c>
      <c r="CM246" s="312" t="str">
        <f>IF(N246="Profilzyl. PZ",Datenquelle_Peg2.1!$O$3,IF(N246="Blind",Datenquelle_Peg2.1!$O$2,IF(N246="Zylinderabdeckung",Datenquelle_Peg2.1!$O$4,IF(N246="Scandinavian Oval",Datenquelle_Peg2.1!$O$5,""))))</f>
        <v/>
      </c>
      <c r="CN246" s="312" t="str">
        <f>IF(P246="PZ 70",Datenquelle_Peg2.1!$Q$3,IF(P246="PZ 72",Datenquelle_Peg2.1!$Q$4,IF(P246="PZ 78",Datenquelle_Peg2.1!$Q$5,IF(P246="PZ 85",Datenquelle_Peg2.1!$Q$6,IF(P246="PZ 88",Datenquelle_Peg2.1!$Q$7,IF(P246="PZ 92",Datenquelle_Peg2.1!$Q$8,IF(P246="00",Datenquelle_Peg2.1!$Q$2,IF(P246="SO 105",Datenquelle_Peg2.1!$Q$9,""))))))))</f>
        <v/>
      </c>
      <c r="CO246" s="312" t="str">
        <f>IF(O246="Profilzyl. PZ",Datenquelle_Peg2.1!$S$3,IF(O246="Blind",Datenquelle_Peg2.1!$S$2,IF(O246="Scandinavian Oval",Datenquelle_Peg2.1!$S$4,"")))</f>
        <v/>
      </c>
      <c r="CP246" s="312" t="str">
        <f t="shared" si="74"/>
        <v/>
      </c>
      <c r="CQ246" s="312" t="str">
        <f>IF(AND(Q246="außen",R246="einrastend"),Datenquelle_Peg2.1!$W$3,IF(AND(Q246="außen",R246="verschraubt"),Datenquelle_Peg2.1!$W$2,""))</f>
        <v/>
      </c>
      <c r="CR246" s="312" t="str">
        <f t="shared" si="70"/>
        <v/>
      </c>
      <c r="CS246" s="312" t="str">
        <f t="shared" si="71"/>
        <v/>
      </c>
      <c r="CT246" s="312" t="str">
        <f t="shared" si="72"/>
        <v/>
      </c>
    </row>
    <row r="247" spans="1:98" ht="15.75" x14ac:dyDescent="0.2">
      <c r="A247" s="159" t="str">
        <f t="shared" si="75"/>
        <v/>
      </c>
      <c r="B247" s="72"/>
      <c r="C247" s="72"/>
      <c r="D247" s="73"/>
      <c r="E247" s="339"/>
      <c r="F247" s="340"/>
      <c r="G247" s="347"/>
      <c r="H247" s="347"/>
      <c r="I247" s="344"/>
      <c r="J247" s="345"/>
      <c r="K247" s="346"/>
      <c r="L247" s="229"/>
      <c r="M247" s="228"/>
      <c r="N247" s="65"/>
      <c r="O247" s="65"/>
      <c r="P247" s="67"/>
      <c r="Q247" s="62"/>
      <c r="R247" s="68"/>
      <c r="S247" s="63"/>
      <c r="T247" s="63"/>
      <c r="U247" s="337"/>
      <c r="V247" s="63"/>
      <c r="W247" s="123"/>
      <c r="X247" s="69"/>
      <c r="Y247" s="81"/>
      <c r="Z247" s="152"/>
      <c r="AA247" s="146"/>
      <c r="AB247" s="153"/>
      <c r="AC247" s="154"/>
      <c r="AD247" s="152"/>
      <c r="AE247" s="152"/>
      <c r="AF247" s="155"/>
      <c r="AG247" s="156"/>
      <c r="AH247" s="155"/>
      <c r="AI247" s="317" t="str">
        <f t="shared" si="65"/>
        <v/>
      </c>
      <c r="AJ247" s="317" t="str">
        <f t="shared" si="66"/>
        <v/>
      </c>
      <c r="AK247" s="328" t="e">
        <f>IF(AR247=".OS",VLOOKUP($AT247,'Pull-Downs_Zyl'!M:N,2,FALSE),VLOOKUP($AT247,'Pull-Downs_Zyl'!K:L,2,FALSE))</f>
        <v>#N/A</v>
      </c>
      <c r="AL247" s="318" t="str">
        <f t="shared" si="73"/>
        <v/>
      </c>
      <c r="AM247" s="158" t="e">
        <f>VLOOKUP($AT247,'Pull-Downs_Zyl'!$K$5:$O$525,3,FALSE)</f>
        <v>#N/A</v>
      </c>
      <c r="AN247" s="151" t="str">
        <f t="shared" si="59"/>
        <v/>
      </c>
      <c r="AO247" s="151" t="str">
        <f t="shared" si="60"/>
        <v/>
      </c>
      <c r="AP247" s="151" t="str">
        <f t="shared" si="61"/>
        <v/>
      </c>
      <c r="AQ247" s="151" t="str">
        <f t="shared" si="62"/>
        <v/>
      </c>
      <c r="AR247" s="207" t="str">
        <f t="shared" si="67"/>
        <v/>
      </c>
      <c r="AS247" s="157" t="s">
        <v>95</v>
      </c>
      <c r="AT247" s="158" t="str">
        <f>IF(V247="Zubehör/Ersatzteile",VLOOKUP(W247,'Pull-Downs_Zyl'!$K$518:$O$525,3,FALSE),CONCATENATE(AN247,AO247,AP247,AQ247,AR247))</f>
        <v/>
      </c>
      <c r="AW247" s="70" t="str">
        <f t="shared" si="63"/>
        <v/>
      </c>
      <c r="BD247" s="70" t="str">
        <f t="shared" si="64"/>
        <v/>
      </c>
      <c r="BK247" s="70" t="e">
        <f>IF(AND(#REF!="ja",M247=9,E247="PegaSys Office eVAYO"),CONCATENATE(L247,#REF!,M247,F247),IF(AND(#REF!="ja",M247=9,E247="PegaSys Office"),CONCATENATE(L247,#REF!,M247,F247),""))</f>
        <v>#REF!</v>
      </c>
      <c r="CE247" s="312" t="str">
        <f>IF(E247="PegaSys 2.1",Datenquelle_Peg2.1!$A$2,"")</f>
        <v/>
      </c>
      <c r="CF247" s="312" t="str">
        <f t="shared" si="68"/>
        <v/>
      </c>
      <c r="CG247" s="312" t="str">
        <f t="shared" si="69"/>
        <v/>
      </c>
      <c r="CH247" s="312" t="str">
        <f>IF(OR(S247="Rosetten",S247="Ovalrosetten"),Datenquelle_Peg2.1!$E$2,IF(OR(S247="Langschild",S247="Langschild schmal"),Datenquelle_Peg2.1!$E$3,IF(S247="Kurzschild",Datenquelle_Peg2.1!$E$4,IF(S247="Scandinavian Oval",Datenquelle_Peg2.1!$E$6,""))))</f>
        <v/>
      </c>
      <c r="CI247" s="312" t="str">
        <f>IF(T247=182,Datenquelle_Peg2.1!$G$2,IF(T247=192,Datenquelle_Peg2.1!$G$3,IF(T247=282,Datenquelle_Peg2.1!$G$4,IF(T247=292,Datenquelle_Peg2.1!$G$5,IF(T247=1182,Datenquelle_Peg2.1!$G$6,"")))))</f>
        <v/>
      </c>
      <c r="CJ247" s="312" t="str">
        <f>IF(G247="links",Datenquelle_Peg2.1!$I$2,IF(G247="rechts",Datenquelle_Peg2.1!$I$3,""))</f>
        <v/>
      </c>
      <c r="CK247" s="312" t="str">
        <f>IF(M247=7,Datenquelle_Peg2.1!$K$2,IF(M247=8,Datenquelle_Peg2.1!$K$3,IF(M247=8.5,Datenquelle_Peg2.1!$K$4,IF(M247=9,Datenquelle_Peg2.1!$K$5,IF(M247="F9 (FS)",Datenquelle_Peg2.1!$K$6,IF(M247=10,Datenquelle_Peg2.1!$K$7,""))))))</f>
        <v/>
      </c>
      <c r="CL247" s="312" t="str">
        <f>IF(L247="37-46 mm",Datenquelle_Peg2.1!$M$2,IF(L247="47-56 mm",Datenquelle_Peg2.1!$M$3,IF(L247="57-66 mm",Datenquelle_Peg2.1!$M$4,IF(L247="67-76 mm",Datenquelle_Peg2.1!$M$5,IF(L247="77-86 mm",Datenquelle_Peg2.1!$M$6,IF(L247="87-96 mm",Datenquelle_Peg2.1!$M$7,IF(L247="97-106 mm",Datenquelle_Peg2.1!$M$8,IF(L247="107-116 mm",Datenquelle_Peg2.1!$M$9,IF(L247="117-126 mm",Datenquelle_Peg2.1!$M$10,IF(L247="127-136 mm",Datenquelle_Peg2.1!$M$11,IF(L247="137-146 mm",Datenquelle_Peg2.1!$M$12,IF(L247="147-156 mm",Datenquelle_Peg2.1!$M$13,IF(L247="156-160 mm",Datenquelle_Peg2.1!$M$14,"")))))))))))))</f>
        <v/>
      </c>
      <c r="CM247" s="312" t="str">
        <f>IF(N247="Profilzyl. PZ",Datenquelle_Peg2.1!$O$3,IF(N247="Blind",Datenquelle_Peg2.1!$O$2,IF(N247="Zylinderabdeckung",Datenquelle_Peg2.1!$O$4,IF(N247="Scandinavian Oval",Datenquelle_Peg2.1!$O$5,""))))</f>
        <v/>
      </c>
      <c r="CN247" s="312" t="str">
        <f>IF(P247="PZ 70",Datenquelle_Peg2.1!$Q$3,IF(P247="PZ 72",Datenquelle_Peg2.1!$Q$4,IF(P247="PZ 78",Datenquelle_Peg2.1!$Q$5,IF(P247="PZ 85",Datenquelle_Peg2.1!$Q$6,IF(P247="PZ 88",Datenquelle_Peg2.1!$Q$7,IF(P247="PZ 92",Datenquelle_Peg2.1!$Q$8,IF(P247="00",Datenquelle_Peg2.1!$Q$2,IF(P247="SO 105",Datenquelle_Peg2.1!$Q$9,""))))))))</f>
        <v/>
      </c>
      <c r="CO247" s="312" t="str">
        <f>IF(O247="Profilzyl. PZ",Datenquelle_Peg2.1!$S$3,IF(O247="Blind",Datenquelle_Peg2.1!$S$2,IF(O247="Scandinavian Oval",Datenquelle_Peg2.1!$S$4,"")))</f>
        <v/>
      </c>
      <c r="CP247" s="312" t="str">
        <f t="shared" si="74"/>
        <v/>
      </c>
      <c r="CQ247" s="312" t="str">
        <f>IF(AND(Q247="außen",R247="einrastend"),Datenquelle_Peg2.1!$W$3,IF(AND(Q247="außen",R247="verschraubt"),Datenquelle_Peg2.1!$W$2,""))</f>
        <v/>
      </c>
      <c r="CR247" s="312" t="str">
        <f t="shared" si="70"/>
        <v/>
      </c>
      <c r="CS247" s="312" t="str">
        <f t="shared" si="71"/>
        <v/>
      </c>
      <c r="CT247" s="312" t="str">
        <f t="shared" si="72"/>
        <v/>
      </c>
    </row>
    <row r="248" spans="1:98" ht="15.75" x14ac:dyDescent="0.2">
      <c r="A248" s="159" t="str">
        <f t="shared" si="75"/>
        <v/>
      </c>
      <c r="B248" s="72"/>
      <c r="C248" s="72"/>
      <c r="D248" s="73"/>
      <c r="E248" s="339"/>
      <c r="F248" s="340"/>
      <c r="G248" s="347"/>
      <c r="H248" s="347"/>
      <c r="I248" s="344"/>
      <c r="J248" s="345"/>
      <c r="K248" s="346"/>
      <c r="L248" s="229"/>
      <c r="M248" s="228"/>
      <c r="N248" s="65"/>
      <c r="O248" s="65"/>
      <c r="P248" s="67"/>
      <c r="Q248" s="62"/>
      <c r="R248" s="68"/>
      <c r="S248" s="63"/>
      <c r="T248" s="63"/>
      <c r="U248" s="337"/>
      <c r="V248" s="63"/>
      <c r="W248" s="123"/>
      <c r="X248" s="69"/>
      <c r="Y248" s="81"/>
      <c r="Z248" s="152"/>
      <c r="AA248" s="146"/>
      <c r="AB248" s="153"/>
      <c r="AC248" s="154"/>
      <c r="AD248" s="152"/>
      <c r="AE248" s="152"/>
      <c r="AF248" s="155"/>
      <c r="AG248" s="156"/>
      <c r="AH248" s="155"/>
      <c r="AI248" s="317" t="str">
        <f t="shared" si="65"/>
        <v/>
      </c>
      <c r="AJ248" s="317" t="str">
        <f t="shared" si="66"/>
        <v/>
      </c>
      <c r="AK248" s="328" t="e">
        <f>IF(AR248=".OS",VLOOKUP($AT248,'Pull-Downs_Zyl'!M:N,2,FALSE),VLOOKUP($AT248,'Pull-Downs_Zyl'!K:L,2,FALSE))</f>
        <v>#N/A</v>
      </c>
      <c r="AL248" s="318" t="str">
        <f t="shared" si="73"/>
        <v/>
      </c>
      <c r="AM248" s="158" t="e">
        <f>VLOOKUP($AT248,'Pull-Downs_Zyl'!$K$5:$O$525,3,FALSE)</f>
        <v>#N/A</v>
      </c>
      <c r="AN248" s="151" t="str">
        <f t="shared" si="59"/>
        <v/>
      </c>
      <c r="AO248" s="151" t="str">
        <f t="shared" si="60"/>
        <v/>
      </c>
      <c r="AP248" s="151" t="str">
        <f t="shared" si="61"/>
        <v/>
      </c>
      <c r="AQ248" s="151" t="str">
        <f t="shared" si="62"/>
        <v/>
      </c>
      <c r="AR248" s="207" t="str">
        <f t="shared" si="67"/>
        <v/>
      </c>
      <c r="AS248" s="157" t="s">
        <v>95</v>
      </c>
      <c r="AT248" s="158" t="str">
        <f>IF(V248="Zubehör/Ersatzteile",VLOOKUP(W248,'Pull-Downs_Zyl'!$K$518:$O$525,3,FALSE),CONCATENATE(AN248,AO248,AP248,AQ248,AR248))</f>
        <v/>
      </c>
      <c r="AW248" s="70" t="str">
        <f t="shared" si="63"/>
        <v/>
      </c>
      <c r="BD248" s="70" t="str">
        <f t="shared" si="64"/>
        <v/>
      </c>
      <c r="BK248" s="70" t="e">
        <f>IF(AND(#REF!="ja",M248=9,E248="PegaSys Office eVAYO"),CONCATENATE(L248,#REF!,M248,F248),IF(AND(#REF!="ja",M248=9,E248="PegaSys Office"),CONCATENATE(L248,#REF!,M248,F248),""))</f>
        <v>#REF!</v>
      </c>
      <c r="CE248" s="312" t="str">
        <f>IF(E248="PegaSys 2.1",Datenquelle_Peg2.1!$A$2,"")</f>
        <v/>
      </c>
      <c r="CF248" s="312" t="str">
        <f t="shared" si="68"/>
        <v/>
      </c>
      <c r="CG248" s="312" t="str">
        <f t="shared" si="69"/>
        <v/>
      </c>
      <c r="CH248" s="312" t="str">
        <f>IF(OR(S248="Rosetten",S248="Ovalrosetten"),Datenquelle_Peg2.1!$E$2,IF(OR(S248="Langschild",S248="Langschild schmal"),Datenquelle_Peg2.1!$E$3,IF(S248="Kurzschild",Datenquelle_Peg2.1!$E$4,IF(S248="Scandinavian Oval",Datenquelle_Peg2.1!$E$6,""))))</f>
        <v/>
      </c>
      <c r="CI248" s="312" t="str">
        <f>IF(T248=182,Datenquelle_Peg2.1!$G$2,IF(T248=192,Datenquelle_Peg2.1!$G$3,IF(T248=282,Datenquelle_Peg2.1!$G$4,IF(T248=292,Datenquelle_Peg2.1!$G$5,IF(T248=1182,Datenquelle_Peg2.1!$G$6,"")))))</f>
        <v/>
      </c>
      <c r="CJ248" s="312" t="str">
        <f>IF(G248="links",Datenquelle_Peg2.1!$I$2,IF(G248="rechts",Datenquelle_Peg2.1!$I$3,""))</f>
        <v/>
      </c>
      <c r="CK248" s="312" t="str">
        <f>IF(M248=7,Datenquelle_Peg2.1!$K$2,IF(M248=8,Datenquelle_Peg2.1!$K$3,IF(M248=8.5,Datenquelle_Peg2.1!$K$4,IF(M248=9,Datenquelle_Peg2.1!$K$5,IF(M248="F9 (FS)",Datenquelle_Peg2.1!$K$6,IF(M248=10,Datenquelle_Peg2.1!$K$7,""))))))</f>
        <v/>
      </c>
      <c r="CL248" s="312" t="str">
        <f>IF(L248="37-46 mm",Datenquelle_Peg2.1!$M$2,IF(L248="47-56 mm",Datenquelle_Peg2.1!$M$3,IF(L248="57-66 mm",Datenquelle_Peg2.1!$M$4,IF(L248="67-76 mm",Datenquelle_Peg2.1!$M$5,IF(L248="77-86 mm",Datenquelle_Peg2.1!$M$6,IF(L248="87-96 mm",Datenquelle_Peg2.1!$M$7,IF(L248="97-106 mm",Datenquelle_Peg2.1!$M$8,IF(L248="107-116 mm",Datenquelle_Peg2.1!$M$9,IF(L248="117-126 mm",Datenquelle_Peg2.1!$M$10,IF(L248="127-136 mm",Datenquelle_Peg2.1!$M$11,IF(L248="137-146 mm",Datenquelle_Peg2.1!$M$12,IF(L248="147-156 mm",Datenquelle_Peg2.1!$M$13,IF(L248="156-160 mm",Datenquelle_Peg2.1!$M$14,"")))))))))))))</f>
        <v/>
      </c>
      <c r="CM248" s="312" t="str">
        <f>IF(N248="Profilzyl. PZ",Datenquelle_Peg2.1!$O$3,IF(N248="Blind",Datenquelle_Peg2.1!$O$2,IF(N248="Zylinderabdeckung",Datenquelle_Peg2.1!$O$4,IF(N248="Scandinavian Oval",Datenquelle_Peg2.1!$O$5,""))))</f>
        <v/>
      </c>
      <c r="CN248" s="312" t="str">
        <f>IF(P248="PZ 70",Datenquelle_Peg2.1!$Q$3,IF(P248="PZ 72",Datenquelle_Peg2.1!$Q$4,IF(P248="PZ 78",Datenquelle_Peg2.1!$Q$5,IF(P248="PZ 85",Datenquelle_Peg2.1!$Q$6,IF(P248="PZ 88",Datenquelle_Peg2.1!$Q$7,IF(P248="PZ 92",Datenquelle_Peg2.1!$Q$8,IF(P248="00",Datenquelle_Peg2.1!$Q$2,IF(P248="SO 105",Datenquelle_Peg2.1!$Q$9,""))))))))</f>
        <v/>
      </c>
      <c r="CO248" s="312" t="str">
        <f>IF(O248="Profilzyl. PZ",Datenquelle_Peg2.1!$S$3,IF(O248="Blind",Datenquelle_Peg2.1!$S$2,IF(O248="Scandinavian Oval",Datenquelle_Peg2.1!$S$4,"")))</f>
        <v/>
      </c>
      <c r="CP248" s="312" t="str">
        <f t="shared" si="74"/>
        <v/>
      </c>
      <c r="CQ248" s="312" t="str">
        <f>IF(AND(Q248="außen",R248="einrastend"),Datenquelle_Peg2.1!$W$3,IF(AND(Q248="außen",R248="verschraubt"),Datenquelle_Peg2.1!$W$2,""))</f>
        <v/>
      </c>
      <c r="CR248" s="312" t="str">
        <f t="shared" si="70"/>
        <v/>
      </c>
      <c r="CS248" s="312" t="str">
        <f t="shared" si="71"/>
        <v/>
      </c>
      <c r="CT248" s="312" t="str">
        <f t="shared" si="72"/>
        <v/>
      </c>
    </row>
    <row r="249" spans="1:98" ht="15.75" x14ac:dyDescent="0.2">
      <c r="A249" s="159" t="str">
        <f t="shared" si="75"/>
        <v/>
      </c>
      <c r="B249" s="72"/>
      <c r="C249" s="72"/>
      <c r="D249" s="73"/>
      <c r="E249" s="339"/>
      <c r="F249" s="340"/>
      <c r="G249" s="347"/>
      <c r="H249" s="347"/>
      <c r="I249" s="344"/>
      <c r="J249" s="345"/>
      <c r="K249" s="346"/>
      <c r="L249" s="229"/>
      <c r="M249" s="228"/>
      <c r="N249" s="65"/>
      <c r="O249" s="65"/>
      <c r="P249" s="67"/>
      <c r="Q249" s="62"/>
      <c r="R249" s="68"/>
      <c r="S249" s="63"/>
      <c r="T249" s="63"/>
      <c r="U249" s="337"/>
      <c r="V249" s="63"/>
      <c r="W249" s="123"/>
      <c r="X249" s="69"/>
      <c r="Y249" s="81"/>
      <c r="Z249" s="152"/>
      <c r="AA249" s="146"/>
      <c r="AB249" s="153"/>
      <c r="AC249" s="154"/>
      <c r="AD249" s="152"/>
      <c r="AE249" s="152"/>
      <c r="AF249" s="155"/>
      <c r="AG249" s="156"/>
      <c r="AH249" s="155"/>
      <c r="AI249" s="317" t="str">
        <f t="shared" si="65"/>
        <v/>
      </c>
      <c r="AJ249" s="317" t="str">
        <f t="shared" si="66"/>
        <v/>
      </c>
      <c r="AK249" s="328" t="e">
        <f>IF(AR249=".OS",VLOOKUP($AT249,'Pull-Downs_Zyl'!M:N,2,FALSE),VLOOKUP($AT249,'Pull-Downs_Zyl'!K:L,2,FALSE))</f>
        <v>#N/A</v>
      </c>
      <c r="AL249" s="318" t="str">
        <f t="shared" si="73"/>
        <v/>
      </c>
      <c r="AM249" s="158" t="e">
        <f>VLOOKUP($AT249,'Pull-Downs_Zyl'!$K$5:$O$525,3,FALSE)</f>
        <v>#N/A</v>
      </c>
      <c r="AN249" s="151" t="str">
        <f t="shared" si="59"/>
        <v/>
      </c>
      <c r="AO249" s="151" t="str">
        <f t="shared" si="60"/>
        <v/>
      </c>
      <c r="AP249" s="151" t="str">
        <f t="shared" si="61"/>
        <v/>
      </c>
      <c r="AQ249" s="151" t="str">
        <f t="shared" si="62"/>
        <v/>
      </c>
      <c r="AR249" s="207" t="str">
        <f t="shared" si="67"/>
        <v/>
      </c>
      <c r="AS249" s="157" t="s">
        <v>95</v>
      </c>
      <c r="AT249" s="158" t="str">
        <f>IF(V249="Zubehör/Ersatzteile",VLOOKUP(W249,'Pull-Downs_Zyl'!$K$518:$O$525,3,FALSE),CONCATENATE(AN249,AO249,AP249,AQ249,AR249))</f>
        <v/>
      </c>
      <c r="AW249" s="70" t="str">
        <f t="shared" si="63"/>
        <v/>
      </c>
      <c r="BD249" s="70" t="str">
        <f t="shared" si="64"/>
        <v/>
      </c>
      <c r="BK249" s="70" t="e">
        <f>IF(AND(#REF!="ja",M249=9,E249="PegaSys Office eVAYO"),CONCATENATE(L249,#REF!,M249,F249),IF(AND(#REF!="ja",M249=9,E249="PegaSys Office"),CONCATENATE(L249,#REF!,M249,F249),""))</f>
        <v>#REF!</v>
      </c>
      <c r="CE249" s="312" t="str">
        <f>IF(E249="PegaSys 2.1",Datenquelle_Peg2.1!$A$2,"")</f>
        <v/>
      </c>
      <c r="CF249" s="312" t="str">
        <f t="shared" si="68"/>
        <v/>
      </c>
      <c r="CG249" s="312" t="str">
        <f t="shared" si="69"/>
        <v/>
      </c>
      <c r="CH249" s="312" t="str">
        <f>IF(OR(S249="Rosetten",S249="Ovalrosetten"),Datenquelle_Peg2.1!$E$2,IF(OR(S249="Langschild",S249="Langschild schmal"),Datenquelle_Peg2.1!$E$3,IF(S249="Kurzschild",Datenquelle_Peg2.1!$E$4,IF(S249="Scandinavian Oval",Datenquelle_Peg2.1!$E$6,""))))</f>
        <v/>
      </c>
      <c r="CI249" s="312" t="str">
        <f>IF(T249=182,Datenquelle_Peg2.1!$G$2,IF(T249=192,Datenquelle_Peg2.1!$G$3,IF(T249=282,Datenquelle_Peg2.1!$G$4,IF(T249=292,Datenquelle_Peg2.1!$G$5,IF(T249=1182,Datenquelle_Peg2.1!$G$6,"")))))</f>
        <v/>
      </c>
      <c r="CJ249" s="312" t="str">
        <f>IF(G249="links",Datenquelle_Peg2.1!$I$2,IF(G249="rechts",Datenquelle_Peg2.1!$I$3,""))</f>
        <v/>
      </c>
      <c r="CK249" s="312" t="str">
        <f>IF(M249=7,Datenquelle_Peg2.1!$K$2,IF(M249=8,Datenquelle_Peg2.1!$K$3,IF(M249=8.5,Datenquelle_Peg2.1!$K$4,IF(M249=9,Datenquelle_Peg2.1!$K$5,IF(M249="F9 (FS)",Datenquelle_Peg2.1!$K$6,IF(M249=10,Datenquelle_Peg2.1!$K$7,""))))))</f>
        <v/>
      </c>
      <c r="CL249" s="312" t="str">
        <f>IF(L249="37-46 mm",Datenquelle_Peg2.1!$M$2,IF(L249="47-56 mm",Datenquelle_Peg2.1!$M$3,IF(L249="57-66 mm",Datenquelle_Peg2.1!$M$4,IF(L249="67-76 mm",Datenquelle_Peg2.1!$M$5,IF(L249="77-86 mm",Datenquelle_Peg2.1!$M$6,IF(L249="87-96 mm",Datenquelle_Peg2.1!$M$7,IF(L249="97-106 mm",Datenquelle_Peg2.1!$M$8,IF(L249="107-116 mm",Datenquelle_Peg2.1!$M$9,IF(L249="117-126 mm",Datenquelle_Peg2.1!$M$10,IF(L249="127-136 mm",Datenquelle_Peg2.1!$M$11,IF(L249="137-146 mm",Datenquelle_Peg2.1!$M$12,IF(L249="147-156 mm",Datenquelle_Peg2.1!$M$13,IF(L249="156-160 mm",Datenquelle_Peg2.1!$M$14,"")))))))))))))</f>
        <v/>
      </c>
      <c r="CM249" s="312" t="str">
        <f>IF(N249="Profilzyl. PZ",Datenquelle_Peg2.1!$O$3,IF(N249="Blind",Datenquelle_Peg2.1!$O$2,IF(N249="Zylinderabdeckung",Datenquelle_Peg2.1!$O$4,IF(N249="Scandinavian Oval",Datenquelle_Peg2.1!$O$5,""))))</f>
        <v/>
      </c>
      <c r="CN249" s="312" t="str">
        <f>IF(P249="PZ 70",Datenquelle_Peg2.1!$Q$3,IF(P249="PZ 72",Datenquelle_Peg2.1!$Q$4,IF(P249="PZ 78",Datenquelle_Peg2.1!$Q$5,IF(P249="PZ 85",Datenquelle_Peg2.1!$Q$6,IF(P249="PZ 88",Datenquelle_Peg2.1!$Q$7,IF(P249="PZ 92",Datenquelle_Peg2.1!$Q$8,IF(P249="00",Datenquelle_Peg2.1!$Q$2,IF(P249="SO 105",Datenquelle_Peg2.1!$Q$9,""))))))))</f>
        <v/>
      </c>
      <c r="CO249" s="312" t="str">
        <f>IF(O249="Profilzyl. PZ",Datenquelle_Peg2.1!$S$3,IF(O249="Blind",Datenquelle_Peg2.1!$S$2,IF(O249="Scandinavian Oval",Datenquelle_Peg2.1!$S$4,"")))</f>
        <v/>
      </c>
      <c r="CP249" s="312" t="str">
        <f t="shared" si="74"/>
        <v/>
      </c>
      <c r="CQ249" s="312" t="str">
        <f>IF(AND(Q249="außen",R249="einrastend"),Datenquelle_Peg2.1!$W$3,IF(AND(Q249="außen",R249="verschraubt"),Datenquelle_Peg2.1!$W$2,""))</f>
        <v/>
      </c>
      <c r="CR249" s="312" t="str">
        <f t="shared" si="70"/>
        <v/>
      </c>
      <c r="CS249" s="312" t="str">
        <f t="shared" si="71"/>
        <v/>
      </c>
      <c r="CT249" s="312" t="str">
        <f t="shared" si="72"/>
        <v/>
      </c>
    </row>
    <row r="250" spans="1:98" ht="15.75" x14ac:dyDescent="0.2">
      <c r="A250" s="159" t="str">
        <f t="shared" si="75"/>
        <v/>
      </c>
      <c r="B250" s="72"/>
      <c r="C250" s="72"/>
      <c r="D250" s="73"/>
      <c r="E250" s="339"/>
      <c r="F250" s="340"/>
      <c r="G250" s="347"/>
      <c r="H250" s="347"/>
      <c r="I250" s="344"/>
      <c r="J250" s="345"/>
      <c r="K250" s="346"/>
      <c r="L250" s="229"/>
      <c r="M250" s="228"/>
      <c r="N250" s="65"/>
      <c r="O250" s="65"/>
      <c r="P250" s="67"/>
      <c r="Q250" s="62"/>
      <c r="R250" s="68"/>
      <c r="S250" s="63"/>
      <c r="T250" s="63"/>
      <c r="U250" s="337"/>
      <c r="V250" s="63"/>
      <c r="W250" s="123"/>
      <c r="X250" s="69"/>
      <c r="Y250" s="81"/>
      <c r="Z250" s="152"/>
      <c r="AA250" s="146"/>
      <c r="AB250" s="153"/>
      <c r="AC250" s="154"/>
      <c r="AD250" s="152"/>
      <c r="AE250" s="152"/>
      <c r="AF250" s="155"/>
      <c r="AG250" s="156"/>
      <c r="AH250" s="155"/>
      <c r="AI250" s="317" t="str">
        <f t="shared" si="65"/>
        <v/>
      </c>
      <c r="AJ250" s="317" t="str">
        <f t="shared" si="66"/>
        <v/>
      </c>
      <c r="AK250" s="328" t="e">
        <f>IF(AR250=".OS",VLOOKUP($AT250,'Pull-Downs_Zyl'!M:N,2,FALSE),VLOOKUP($AT250,'Pull-Downs_Zyl'!K:L,2,FALSE))</f>
        <v>#N/A</v>
      </c>
      <c r="AL250" s="318" t="str">
        <f t="shared" si="73"/>
        <v/>
      </c>
      <c r="AM250" s="158" t="e">
        <f>VLOOKUP($AT250,'Pull-Downs_Zyl'!$K$5:$O$525,3,FALSE)</f>
        <v>#N/A</v>
      </c>
      <c r="AN250" s="151" t="str">
        <f t="shared" si="59"/>
        <v/>
      </c>
      <c r="AO250" s="151" t="str">
        <f t="shared" si="60"/>
        <v/>
      </c>
      <c r="AP250" s="151" t="str">
        <f t="shared" si="61"/>
        <v/>
      </c>
      <c r="AQ250" s="151" t="str">
        <f t="shared" si="62"/>
        <v/>
      </c>
      <c r="AR250" s="207" t="str">
        <f t="shared" si="67"/>
        <v/>
      </c>
      <c r="AS250" s="157" t="s">
        <v>95</v>
      </c>
      <c r="AT250" s="158" t="str">
        <f>IF(V250="Zubehör/Ersatzteile",VLOOKUP(W250,'Pull-Downs_Zyl'!$K$518:$O$525,3,FALSE),CONCATENATE(AN250,AO250,AP250,AQ250,AR250))</f>
        <v/>
      </c>
      <c r="AW250" s="70" t="str">
        <f t="shared" si="63"/>
        <v/>
      </c>
      <c r="BD250" s="70" t="str">
        <f t="shared" si="64"/>
        <v/>
      </c>
      <c r="BK250" s="70" t="e">
        <f>IF(AND(#REF!="ja",M250=9,E250="PegaSys Office eVAYO"),CONCATENATE(L250,#REF!,M250,F250),IF(AND(#REF!="ja",M250=9,E250="PegaSys Office"),CONCATENATE(L250,#REF!,M250,F250),""))</f>
        <v>#REF!</v>
      </c>
      <c r="CE250" s="312" t="str">
        <f>IF(E250="PegaSys 2.1",Datenquelle_Peg2.1!$A$2,"")</f>
        <v/>
      </c>
      <c r="CF250" s="312" t="str">
        <f t="shared" si="68"/>
        <v/>
      </c>
      <c r="CG250" s="312" t="str">
        <f t="shared" si="69"/>
        <v/>
      </c>
      <c r="CH250" s="312" t="str">
        <f>IF(OR(S250="Rosetten",S250="Ovalrosetten"),Datenquelle_Peg2.1!$E$2,IF(OR(S250="Langschild",S250="Langschild schmal"),Datenquelle_Peg2.1!$E$3,IF(S250="Kurzschild",Datenquelle_Peg2.1!$E$4,IF(S250="Scandinavian Oval",Datenquelle_Peg2.1!$E$6,""))))</f>
        <v/>
      </c>
      <c r="CI250" s="312" t="str">
        <f>IF(T250=182,Datenquelle_Peg2.1!$G$2,IF(T250=192,Datenquelle_Peg2.1!$G$3,IF(T250=282,Datenquelle_Peg2.1!$G$4,IF(T250=292,Datenquelle_Peg2.1!$G$5,IF(T250=1182,Datenquelle_Peg2.1!$G$6,"")))))</f>
        <v/>
      </c>
      <c r="CJ250" s="312" t="str">
        <f>IF(G250="links",Datenquelle_Peg2.1!$I$2,IF(G250="rechts",Datenquelle_Peg2.1!$I$3,""))</f>
        <v/>
      </c>
      <c r="CK250" s="312" t="str">
        <f>IF(M250=7,Datenquelle_Peg2.1!$K$2,IF(M250=8,Datenquelle_Peg2.1!$K$3,IF(M250=8.5,Datenquelle_Peg2.1!$K$4,IF(M250=9,Datenquelle_Peg2.1!$K$5,IF(M250="F9 (FS)",Datenquelle_Peg2.1!$K$6,IF(M250=10,Datenquelle_Peg2.1!$K$7,""))))))</f>
        <v/>
      </c>
      <c r="CL250" s="312" t="str">
        <f>IF(L250="37-46 mm",Datenquelle_Peg2.1!$M$2,IF(L250="47-56 mm",Datenquelle_Peg2.1!$M$3,IF(L250="57-66 mm",Datenquelle_Peg2.1!$M$4,IF(L250="67-76 mm",Datenquelle_Peg2.1!$M$5,IF(L250="77-86 mm",Datenquelle_Peg2.1!$M$6,IF(L250="87-96 mm",Datenquelle_Peg2.1!$M$7,IF(L250="97-106 mm",Datenquelle_Peg2.1!$M$8,IF(L250="107-116 mm",Datenquelle_Peg2.1!$M$9,IF(L250="117-126 mm",Datenquelle_Peg2.1!$M$10,IF(L250="127-136 mm",Datenquelle_Peg2.1!$M$11,IF(L250="137-146 mm",Datenquelle_Peg2.1!$M$12,IF(L250="147-156 mm",Datenquelle_Peg2.1!$M$13,IF(L250="156-160 mm",Datenquelle_Peg2.1!$M$14,"")))))))))))))</f>
        <v/>
      </c>
      <c r="CM250" s="312" t="str">
        <f>IF(N250="Profilzyl. PZ",Datenquelle_Peg2.1!$O$3,IF(N250="Blind",Datenquelle_Peg2.1!$O$2,IF(N250="Zylinderabdeckung",Datenquelle_Peg2.1!$O$4,IF(N250="Scandinavian Oval",Datenquelle_Peg2.1!$O$5,""))))</f>
        <v/>
      </c>
      <c r="CN250" s="312" t="str">
        <f>IF(P250="PZ 70",Datenquelle_Peg2.1!$Q$3,IF(P250="PZ 72",Datenquelle_Peg2.1!$Q$4,IF(P250="PZ 78",Datenquelle_Peg2.1!$Q$5,IF(P250="PZ 85",Datenquelle_Peg2.1!$Q$6,IF(P250="PZ 88",Datenquelle_Peg2.1!$Q$7,IF(P250="PZ 92",Datenquelle_Peg2.1!$Q$8,IF(P250="00",Datenquelle_Peg2.1!$Q$2,IF(P250="SO 105",Datenquelle_Peg2.1!$Q$9,""))))))))</f>
        <v/>
      </c>
      <c r="CO250" s="312" t="str">
        <f>IF(O250="Profilzyl. PZ",Datenquelle_Peg2.1!$S$3,IF(O250="Blind",Datenquelle_Peg2.1!$S$2,IF(O250="Scandinavian Oval",Datenquelle_Peg2.1!$S$4,"")))</f>
        <v/>
      </c>
      <c r="CP250" s="312" t="str">
        <f t="shared" si="74"/>
        <v/>
      </c>
      <c r="CQ250" s="312" t="str">
        <f>IF(AND(Q250="außen",R250="einrastend"),Datenquelle_Peg2.1!$W$3,IF(AND(Q250="außen",R250="verschraubt"),Datenquelle_Peg2.1!$W$2,""))</f>
        <v/>
      </c>
      <c r="CR250" s="312" t="str">
        <f t="shared" si="70"/>
        <v/>
      </c>
      <c r="CS250" s="312" t="str">
        <f t="shared" si="71"/>
        <v/>
      </c>
      <c r="CT250" s="312" t="str">
        <f t="shared" si="72"/>
        <v/>
      </c>
    </row>
    <row r="251" spans="1:98" ht="15.75" x14ac:dyDescent="0.2">
      <c r="A251" s="159" t="str">
        <f t="shared" si="75"/>
        <v/>
      </c>
      <c r="B251" s="72"/>
      <c r="C251" s="72"/>
      <c r="D251" s="73"/>
      <c r="E251" s="339"/>
      <c r="F251" s="340"/>
      <c r="G251" s="347"/>
      <c r="H251" s="347"/>
      <c r="I251" s="344"/>
      <c r="J251" s="345"/>
      <c r="K251" s="346"/>
      <c r="L251" s="229"/>
      <c r="M251" s="228"/>
      <c r="N251" s="65"/>
      <c r="O251" s="65"/>
      <c r="P251" s="67"/>
      <c r="Q251" s="62"/>
      <c r="R251" s="68"/>
      <c r="S251" s="63"/>
      <c r="T251" s="63"/>
      <c r="U251" s="337"/>
      <c r="V251" s="63"/>
      <c r="W251" s="123"/>
      <c r="X251" s="69"/>
      <c r="Y251" s="81"/>
      <c r="Z251" s="152"/>
      <c r="AA251" s="146"/>
      <c r="AB251" s="153"/>
      <c r="AC251" s="154"/>
      <c r="AD251" s="152"/>
      <c r="AE251" s="152"/>
      <c r="AF251" s="155"/>
      <c r="AG251" s="156"/>
      <c r="AH251" s="155"/>
      <c r="AI251" s="317" t="str">
        <f t="shared" si="65"/>
        <v/>
      </c>
      <c r="AJ251" s="317" t="str">
        <f t="shared" si="66"/>
        <v/>
      </c>
      <c r="AK251" s="328" t="e">
        <f>IF(AR251=".OS",VLOOKUP($AT251,'Pull-Downs_Zyl'!M:N,2,FALSE),VLOOKUP($AT251,'Pull-Downs_Zyl'!K:L,2,FALSE))</f>
        <v>#N/A</v>
      </c>
      <c r="AL251" s="318" t="str">
        <f t="shared" si="73"/>
        <v/>
      </c>
      <c r="AM251" s="158" t="e">
        <f>VLOOKUP($AT251,'Pull-Downs_Zyl'!$K$5:$O$525,3,FALSE)</f>
        <v>#N/A</v>
      </c>
      <c r="AN251" s="151" t="str">
        <f t="shared" si="59"/>
        <v/>
      </c>
      <c r="AO251" s="151" t="str">
        <f t="shared" si="60"/>
        <v/>
      </c>
      <c r="AP251" s="151" t="str">
        <f t="shared" si="61"/>
        <v/>
      </c>
      <c r="AQ251" s="151" t="str">
        <f t="shared" si="62"/>
        <v/>
      </c>
      <c r="AR251" s="207" t="str">
        <f t="shared" si="67"/>
        <v/>
      </c>
      <c r="AS251" s="157" t="s">
        <v>95</v>
      </c>
      <c r="AT251" s="158" t="str">
        <f>IF(V251="Zubehör/Ersatzteile",VLOOKUP(W251,'Pull-Downs_Zyl'!$K$518:$O$525,3,FALSE),CONCATENATE(AN251,AO251,AP251,AQ251,AR251))</f>
        <v/>
      </c>
      <c r="AW251" s="70" t="str">
        <f t="shared" si="63"/>
        <v/>
      </c>
      <c r="BD251" s="70" t="str">
        <f t="shared" si="64"/>
        <v/>
      </c>
      <c r="BK251" s="70" t="e">
        <f>IF(AND(#REF!="ja",M251=9,E251="PegaSys Office eVAYO"),CONCATENATE(L251,#REF!,M251,F251),IF(AND(#REF!="ja",M251=9,E251="PegaSys Office"),CONCATENATE(L251,#REF!,M251,F251),""))</f>
        <v>#REF!</v>
      </c>
      <c r="CE251" s="312" t="str">
        <f>IF(E251="PegaSys 2.1",Datenquelle_Peg2.1!$A$2,"")</f>
        <v/>
      </c>
      <c r="CF251" s="312" t="str">
        <f t="shared" si="68"/>
        <v/>
      </c>
      <c r="CG251" s="312" t="str">
        <f t="shared" si="69"/>
        <v/>
      </c>
      <c r="CH251" s="312" t="str">
        <f>IF(OR(S251="Rosetten",S251="Ovalrosetten"),Datenquelle_Peg2.1!$E$2,IF(OR(S251="Langschild",S251="Langschild schmal"),Datenquelle_Peg2.1!$E$3,IF(S251="Kurzschild",Datenquelle_Peg2.1!$E$4,IF(S251="Scandinavian Oval",Datenquelle_Peg2.1!$E$6,""))))</f>
        <v/>
      </c>
      <c r="CI251" s="312" t="str">
        <f>IF(T251=182,Datenquelle_Peg2.1!$G$2,IF(T251=192,Datenquelle_Peg2.1!$G$3,IF(T251=282,Datenquelle_Peg2.1!$G$4,IF(T251=292,Datenquelle_Peg2.1!$G$5,IF(T251=1182,Datenquelle_Peg2.1!$G$6,"")))))</f>
        <v/>
      </c>
      <c r="CJ251" s="312" t="str">
        <f>IF(G251="links",Datenquelle_Peg2.1!$I$2,IF(G251="rechts",Datenquelle_Peg2.1!$I$3,""))</f>
        <v/>
      </c>
      <c r="CK251" s="312" t="str">
        <f>IF(M251=7,Datenquelle_Peg2.1!$K$2,IF(M251=8,Datenquelle_Peg2.1!$K$3,IF(M251=8.5,Datenquelle_Peg2.1!$K$4,IF(M251=9,Datenquelle_Peg2.1!$K$5,IF(M251="F9 (FS)",Datenquelle_Peg2.1!$K$6,IF(M251=10,Datenquelle_Peg2.1!$K$7,""))))))</f>
        <v/>
      </c>
      <c r="CL251" s="312" t="str">
        <f>IF(L251="37-46 mm",Datenquelle_Peg2.1!$M$2,IF(L251="47-56 mm",Datenquelle_Peg2.1!$M$3,IF(L251="57-66 mm",Datenquelle_Peg2.1!$M$4,IF(L251="67-76 mm",Datenquelle_Peg2.1!$M$5,IF(L251="77-86 mm",Datenquelle_Peg2.1!$M$6,IF(L251="87-96 mm",Datenquelle_Peg2.1!$M$7,IF(L251="97-106 mm",Datenquelle_Peg2.1!$M$8,IF(L251="107-116 mm",Datenquelle_Peg2.1!$M$9,IF(L251="117-126 mm",Datenquelle_Peg2.1!$M$10,IF(L251="127-136 mm",Datenquelle_Peg2.1!$M$11,IF(L251="137-146 mm",Datenquelle_Peg2.1!$M$12,IF(L251="147-156 mm",Datenquelle_Peg2.1!$M$13,IF(L251="156-160 mm",Datenquelle_Peg2.1!$M$14,"")))))))))))))</f>
        <v/>
      </c>
      <c r="CM251" s="312" t="str">
        <f>IF(N251="Profilzyl. PZ",Datenquelle_Peg2.1!$O$3,IF(N251="Blind",Datenquelle_Peg2.1!$O$2,IF(N251="Zylinderabdeckung",Datenquelle_Peg2.1!$O$4,IF(N251="Scandinavian Oval",Datenquelle_Peg2.1!$O$5,""))))</f>
        <v/>
      </c>
      <c r="CN251" s="312" t="str">
        <f>IF(P251="PZ 70",Datenquelle_Peg2.1!$Q$3,IF(P251="PZ 72",Datenquelle_Peg2.1!$Q$4,IF(P251="PZ 78",Datenquelle_Peg2.1!$Q$5,IF(P251="PZ 85",Datenquelle_Peg2.1!$Q$6,IF(P251="PZ 88",Datenquelle_Peg2.1!$Q$7,IF(P251="PZ 92",Datenquelle_Peg2.1!$Q$8,IF(P251="00",Datenquelle_Peg2.1!$Q$2,IF(P251="SO 105",Datenquelle_Peg2.1!$Q$9,""))))))))</f>
        <v/>
      </c>
      <c r="CO251" s="312" t="str">
        <f>IF(O251="Profilzyl. PZ",Datenquelle_Peg2.1!$S$3,IF(O251="Blind",Datenquelle_Peg2.1!$S$2,IF(O251="Scandinavian Oval",Datenquelle_Peg2.1!$S$4,"")))</f>
        <v/>
      </c>
      <c r="CP251" s="312" t="str">
        <f t="shared" si="74"/>
        <v/>
      </c>
      <c r="CQ251" s="312" t="str">
        <f>IF(AND(Q251="außen",R251="einrastend"),Datenquelle_Peg2.1!$W$3,IF(AND(Q251="außen",R251="verschraubt"),Datenquelle_Peg2.1!$W$2,""))</f>
        <v/>
      </c>
      <c r="CR251" s="312" t="str">
        <f t="shared" si="70"/>
        <v/>
      </c>
      <c r="CS251" s="312" t="str">
        <f t="shared" si="71"/>
        <v/>
      </c>
      <c r="CT251" s="312" t="str">
        <f t="shared" si="72"/>
        <v/>
      </c>
    </row>
    <row r="252" spans="1:98" ht="15.75" x14ac:dyDescent="0.2">
      <c r="A252" s="159" t="str">
        <f t="shared" si="75"/>
        <v/>
      </c>
      <c r="B252" s="72"/>
      <c r="C252" s="72"/>
      <c r="D252" s="73"/>
      <c r="E252" s="339"/>
      <c r="F252" s="340"/>
      <c r="G252" s="347"/>
      <c r="H252" s="347"/>
      <c r="I252" s="344"/>
      <c r="J252" s="345"/>
      <c r="K252" s="346"/>
      <c r="L252" s="229"/>
      <c r="M252" s="228"/>
      <c r="N252" s="65"/>
      <c r="O252" s="65"/>
      <c r="P252" s="67"/>
      <c r="Q252" s="62"/>
      <c r="R252" s="68"/>
      <c r="S252" s="63"/>
      <c r="T252" s="63"/>
      <c r="U252" s="337"/>
      <c r="V252" s="63"/>
      <c r="W252" s="123"/>
      <c r="X252" s="69"/>
      <c r="Y252" s="81"/>
      <c r="Z252" s="152"/>
      <c r="AA252" s="146"/>
      <c r="AB252" s="153"/>
      <c r="AC252" s="154"/>
      <c r="AD252" s="152"/>
      <c r="AE252" s="152"/>
      <c r="AF252" s="155"/>
      <c r="AG252" s="156"/>
      <c r="AH252" s="155"/>
      <c r="AI252" s="317" t="str">
        <f t="shared" si="65"/>
        <v/>
      </c>
      <c r="AJ252" s="317" t="str">
        <f t="shared" si="66"/>
        <v/>
      </c>
      <c r="AK252" s="328" t="e">
        <f>IF(AR252=".OS",VLOOKUP($AT252,'Pull-Downs_Zyl'!M:N,2,FALSE),VLOOKUP($AT252,'Pull-Downs_Zyl'!K:L,2,FALSE))</f>
        <v>#N/A</v>
      </c>
      <c r="AL252" s="318" t="str">
        <f t="shared" si="73"/>
        <v/>
      </c>
      <c r="AM252" s="158" t="e">
        <f>VLOOKUP($AT252,'Pull-Downs_Zyl'!$K$5:$O$525,3,FALSE)</f>
        <v>#N/A</v>
      </c>
      <c r="AN252" s="151" t="str">
        <f t="shared" si="59"/>
        <v/>
      </c>
      <c r="AO252" s="151" t="str">
        <f t="shared" si="60"/>
        <v/>
      </c>
      <c r="AP252" s="151" t="str">
        <f t="shared" si="61"/>
        <v/>
      </c>
      <c r="AQ252" s="151" t="str">
        <f t="shared" si="62"/>
        <v/>
      </c>
      <c r="AR252" s="207" t="str">
        <f t="shared" si="67"/>
        <v/>
      </c>
      <c r="AS252" s="157" t="s">
        <v>95</v>
      </c>
      <c r="AT252" s="158" t="str">
        <f>IF(V252="Zubehör/Ersatzteile",VLOOKUP(W252,'Pull-Downs_Zyl'!$K$518:$O$525,3,FALSE),CONCATENATE(AN252,AO252,AP252,AQ252,AR252))</f>
        <v/>
      </c>
      <c r="AW252" s="70" t="str">
        <f t="shared" si="63"/>
        <v/>
      </c>
      <c r="BD252" s="70" t="str">
        <f t="shared" si="64"/>
        <v/>
      </c>
      <c r="BK252" s="70" t="e">
        <f>IF(AND(#REF!="ja",M252=9,E252="PegaSys Office eVAYO"),CONCATENATE(L252,#REF!,M252,F252),IF(AND(#REF!="ja",M252=9,E252="PegaSys Office"),CONCATENATE(L252,#REF!,M252,F252),""))</f>
        <v>#REF!</v>
      </c>
      <c r="CE252" s="312" t="str">
        <f>IF(E252="PegaSys 2.1",Datenquelle_Peg2.1!$A$2,"")</f>
        <v/>
      </c>
      <c r="CF252" s="312" t="str">
        <f t="shared" si="68"/>
        <v/>
      </c>
      <c r="CG252" s="312" t="str">
        <f t="shared" si="69"/>
        <v/>
      </c>
      <c r="CH252" s="312" t="str">
        <f>IF(OR(S252="Rosetten",S252="Ovalrosetten"),Datenquelle_Peg2.1!$E$2,IF(OR(S252="Langschild",S252="Langschild schmal"),Datenquelle_Peg2.1!$E$3,IF(S252="Kurzschild",Datenquelle_Peg2.1!$E$4,IF(S252="Scandinavian Oval",Datenquelle_Peg2.1!$E$6,""))))</f>
        <v/>
      </c>
      <c r="CI252" s="312" t="str">
        <f>IF(T252=182,Datenquelle_Peg2.1!$G$2,IF(T252=192,Datenquelle_Peg2.1!$G$3,IF(T252=282,Datenquelle_Peg2.1!$G$4,IF(T252=292,Datenquelle_Peg2.1!$G$5,IF(T252=1182,Datenquelle_Peg2.1!$G$6,"")))))</f>
        <v/>
      </c>
      <c r="CJ252" s="312" t="str">
        <f>IF(G252="links",Datenquelle_Peg2.1!$I$2,IF(G252="rechts",Datenquelle_Peg2.1!$I$3,""))</f>
        <v/>
      </c>
      <c r="CK252" s="312" t="str">
        <f>IF(M252=7,Datenquelle_Peg2.1!$K$2,IF(M252=8,Datenquelle_Peg2.1!$K$3,IF(M252=8.5,Datenquelle_Peg2.1!$K$4,IF(M252=9,Datenquelle_Peg2.1!$K$5,IF(M252="F9 (FS)",Datenquelle_Peg2.1!$K$6,IF(M252=10,Datenquelle_Peg2.1!$K$7,""))))))</f>
        <v/>
      </c>
      <c r="CL252" s="312" t="str">
        <f>IF(L252="37-46 mm",Datenquelle_Peg2.1!$M$2,IF(L252="47-56 mm",Datenquelle_Peg2.1!$M$3,IF(L252="57-66 mm",Datenquelle_Peg2.1!$M$4,IF(L252="67-76 mm",Datenquelle_Peg2.1!$M$5,IF(L252="77-86 mm",Datenquelle_Peg2.1!$M$6,IF(L252="87-96 mm",Datenquelle_Peg2.1!$M$7,IF(L252="97-106 mm",Datenquelle_Peg2.1!$M$8,IF(L252="107-116 mm",Datenquelle_Peg2.1!$M$9,IF(L252="117-126 mm",Datenquelle_Peg2.1!$M$10,IF(L252="127-136 mm",Datenquelle_Peg2.1!$M$11,IF(L252="137-146 mm",Datenquelle_Peg2.1!$M$12,IF(L252="147-156 mm",Datenquelle_Peg2.1!$M$13,IF(L252="156-160 mm",Datenquelle_Peg2.1!$M$14,"")))))))))))))</f>
        <v/>
      </c>
      <c r="CM252" s="312" t="str">
        <f>IF(N252="Profilzyl. PZ",Datenquelle_Peg2.1!$O$3,IF(N252="Blind",Datenquelle_Peg2.1!$O$2,IF(N252="Zylinderabdeckung",Datenquelle_Peg2.1!$O$4,IF(N252="Scandinavian Oval",Datenquelle_Peg2.1!$O$5,""))))</f>
        <v/>
      </c>
      <c r="CN252" s="312" t="str">
        <f>IF(P252="PZ 70",Datenquelle_Peg2.1!$Q$3,IF(P252="PZ 72",Datenquelle_Peg2.1!$Q$4,IF(P252="PZ 78",Datenquelle_Peg2.1!$Q$5,IF(P252="PZ 85",Datenquelle_Peg2.1!$Q$6,IF(P252="PZ 88",Datenquelle_Peg2.1!$Q$7,IF(P252="PZ 92",Datenquelle_Peg2.1!$Q$8,IF(P252="00",Datenquelle_Peg2.1!$Q$2,IF(P252="SO 105",Datenquelle_Peg2.1!$Q$9,""))))))))</f>
        <v/>
      </c>
      <c r="CO252" s="312" t="str">
        <f>IF(O252="Profilzyl. PZ",Datenquelle_Peg2.1!$S$3,IF(O252="Blind",Datenquelle_Peg2.1!$S$2,IF(O252="Scandinavian Oval",Datenquelle_Peg2.1!$S$4,"")))</f>
        <v/>
      </c>
      <c r="CP252" s="312" t="str">
        <f t="shared" si="74"/>
        <v/>
      </c>
      <c r="CQ252" s="312" t="str">
        <f>IF(AND(Q252="außen",R252="einrastend"),Datenquelle_Peg2.1!$W$3,IF(AND(Q252="außen",R252="verschraubt"),Datenquelle_Peg2.1!$W$2,""))</f>
        <v/>
      </c>
      <c r="CR252" s="312" t="str">
        <f t="shared" si="70"/>
        <v/>
      </c>
      <c r="CS252" s="312" t="str">
        <f t="shared" si="71"/>
        <v/>
      </c>
      <c r="CT252" s="312" t="str">
        <f t="shared" si="72"/>
        <v/>
      </c>
    </row>
    <row r="253" spans="1:98" ht="15.75" x14ac:dyDescent="0.2">
      <c r="A253" s="159" t="str">
        <f t="shared" si="75"/>
        <v/>
      </c>
      <c r="B253" s="72"/>
      <c r="C253" s="72"/>
      <c r="D253" s="73"/>
      <c r="E253" s="339"/>
      <c r="F253" s="340"/>
      <c r="G253" s="347"/>
      <c r="H253" s="347"/>
      <c r="I253" s="344"/>
      <c r="J253" s="345"/>
      <c r="K253" s="346"/>
      <c r="L253" s="229"/>
      <c r="M253" s="228"/>
      <c r="N253" s="65"/>
      <c r="O253" s="65"/>
      <c r="P253" s="67"/>
      <c r="Q253" s="62"/>
      <c r="R253" s="68"/>
      <c r="S253" s="63"/>
      <c r="T253" s="63"/>
      <c r="U253" s="337"/>
      <c r="V253" s="63"/>
      <c r="W253" s="123"/>
      <c r="X253" s="69"/>
      <c r="Y253" s="81"/>
      <c r="Z253" s="152"/>
      <c r="AA253" s="146"/>
      <c r="AB253" s="153"/>
      <c r="AC253" s="154"/>
      <c r="AD253" s="152"/>
      <c r="AE253" s="152"/>
      <c r="AF253" s="155"/>
      <c r="AG253" s="156"/>
      <c r="AH253" s="155"/>
      <c r="AI253" s="317" t="str">
        <f t="shared" si="65"/>
        <v/>
      </c>
      <c r="AJ253" s="317" t="str">
        <f t="shared" si="66"/>
        <v/>
      </c>
      <c r="AK253" s="328" t="e">
        <f>IF(AR253=".OS",VLOOKUP($AT253,'Pull-Downs_Zyl'!M:N,2,FALSE),VLOOKUP($AT253,'Pull-Downs_Zyl'!K:L,2,FALSE))</f>
        <v>#N/A</v>
      </c>
      <c r="AL253" s="318" t="str">
        <f t="shared" si="73"/>
        <v/>
      </c>
      <c r="AM253" s="158" t="e">
        <f>VLOOKUP($AT253,'Pull-Downs_Zyl'!$K$5:$O$525,3,FALSE)</f>
        <v>#N/A</v>
      </c>
      <c r="AN253" s="151" t="str">
        <f t="shared" si="59"/>
        <v/>
      </c>
      <c r="AO253" s="151" t="str">
        <f t="shared" si="60"/>
        <v/>
      </c>
      <c r="AP253" s="151" t="str">
        <f t="shared" si="61"/>
        <v/>
      </c>
      <c r="AQ253" s="151" t="str">
        <f t="shared" si="62"/>
        <v/>
      </c>
      <c r="AR253" s="207" t="str">
        <f t="shared" si="67"/>
        <v/>
      </c>
      <c r="AS253" s="157" t="s">
        <v>95</v>
      </c>
      <c r="AT253" s="158" t="str">
        <f>IF(V253="Zubehör/Ersatzteile",VLOOKUP(W253,'Pull-Downs_Zyl'!$K$518:$O$525,3,FALSE),CONCATENATE(AN253,AO253,AP253,AQ253,AR253))</f>
        <v/>
      </c>
      <c r="AW253" s="70" t="str">
        <f t="shared" si="63"/>
        <v/>
      </c>
      <c r="BD253" s="70" t="str">
        <f t="shared" si="64"/>
        <v/>
      </c>
      <c r="BK253" s="70" t="e">
        <f>IF(AND(#REF!="ja",M253=9,E253="PegaSys Office eVAYO"),CONCATENATE(L253,#REF!,M253,F253),IF(AND(#REF!="ja",M253=9,E253="PegaSys Office"),CONCATENATE(L253,#REF!,M253,F253),""))</f>
        <v>#REF!</v>
      </c>
      <c r="CE253" s="312" t="str">
        <f>IF(E253="PegaSys 2.1",Datenquelle_Peg2.1!$A$2,"")</f>
        <v/>
      </c>
      <c r="CF253" s="312" t="str">
        <f t="shared" si="68"/>
        <v/>
      </c>
      <c r="CG253" s="312" t="str">
        <f t="shared" si="69"/>
        <v/>
      </c>
      <c r="CH253" s="312" t="str">
        <f>IF(OR(S253="Rosetten",S253="Ovalrosetten"),Datenquelle_Peg2.1!$E$2,IF(OR(S253="Langschild",S253="Langschild schmal"),Datenquelle_Peg2.1!$E$3,IF(S253="Kurzschild",Datenquelle_Peg2.1!$E$4,IF(S253="Scandinavian Oval",Datenquelle_Peg2.1!$E$6,""))))</f>
        <v/>
      </c>
      <c r="CI253" s="312" t="str">
        <f>IF(T253=182,Datenquelle_Peg2.1!$G$2,IF(T253=192,Datenquelle_Peg2.1!$G$3,IF(T253=282,Datenquelle_Peg2.1!$G$4,IF(T253=292,Datenquelle_Peg2.1!$G$5,IF(T253=1182,Datenquelle_Peg2.1!$G$6,"")))))</f>
        <v/>
      </c>
      <c r="CJ253" s="312" t="str">
        <f>IF(G253="links",Datenquelle_Peg2.1!$I$2,IF(G253="rechts",Datenquelle_Peg2.1!$I$3,""))</f>
        <v/>
      </c>
      <c r="CK253" s="312" t="str">
        <f>IF(M253=7,Datenquelle_Peg2.1!$K$2,IF(M253=8,Datenquelle_Peg2.1!$K$3,IF(M253=8.5,Datenquelle_Peg2.1!$K$4,IF(M253=9,Datenquelle_Peg2.1!$K$5,IF(M253="F9 (FS)",Datenquelle_Peg2.1!$K$6,IF(M253=10,Datenquelle_Peg2.1!$K$7,""))))))</f>
        <v/>
      </c>
      <c r="CL253" s="312" t="str">
        <f>IF(L253="37-46 mm",Datenquelle_Peg2.1!$M$2,IF(L253="47-56 mm",Datenquelle_Peg2.1!$M$3,IF(L253="57-66 mm",Datenquelle_Peg2.1!$M$4,IF(L253="67-76 mm",Datenquelle_Peg2.1!$M$5,IF(L253="77-86 mm",Datenquelle_Peg2.1!$M$6,IF(L253="87-96 mm",Datenquelle_Peg2.1!$M$7,IF(L253="97-106 mm",Datenquelle_Peg2.1!$M$8,IF(L253="107-116 mm",Datenquelle_Peg2.1!$M$9,IF(L253="117-126 mm",Datenquelle_Peg2.1!$M$10,IF(L253="127-136 mm",Datenquelle_Peg2.1!$M$11,IF(L253="137-146 mm",Datenquelle_Peg2.1!$M$12,IF(L253="147-156 mm",Datenquelle_Peg2.1!$M$13,IF(L253="156-160 mm",Datenquelle_Peg2.1!$M$14,"")))))))))))))</f>
        <v/>
      </c>
      <c r="CM253" s="312" t="str">
        <f>IF(N253="Profilzyl. PZ",Datenquelle_Peg2.1!$O$3,IF(N253="Blind",Datenquelle_Peg2.1!$O$2,IF(N253="Zylinderabdeckung",Datenquelle_Peg2.1!$O$4,IF(N253="Scandinavian Oval",Datenquelle_Peg2.1!$O$5,""))))</f>
        <v/>
      </c>
      <c r="CN253" s="312" t="str">
        <f>IF(P253="PZ 70",Datenquelle_Peg2.1!$Q$3,IF(P253="PZ 72",Datenquelle_Peg2.1!$Q$4,IF(P253="PZ 78",Datenquelle_Peg2.1!$Q$5,IF(P253="PZ 85",Datenquelle_Peg2.1!$Q$6,IF(P253="PZ 88",Datenquelle_Peg2.1!$Q$7,IF(P253="PZ 92",Datenquelle_Peg2.1!$Q$8,IF(P253="00",Datenquelle_Peg2.1!$Q$2,IF(P253="SO 105",Datenquelle_Peg2.1!$Q$9,""))))))))</f>
        <v/>
      </c>
      <c r="CO253" s="312" t="str">
        <f>IF(O253="Profilzyl. PZ",Datenquelle_Peg2.1!$S$3,IF(O253="Blind",Datenquelle_Peg2.1!$S$2,IF(O253="Scandinavian Oval",Datenquelle_Peg2.1!$S$4,"")))</f>
        <v/>
      </c>
      <c r="CP253" s="312" t="str">
        <f t="shared" si="74"/>
        <v/>
      </c>
      <c r="CQ253" s="312" t="str">
        <f>IF(AND(Q253="außen",R253="einrastend"),Datenquelle_Peg2.1!$W$3,IF(AND(Q253="außen",R253="verschraubt"),Datenquelle_Peg2.1!$W$2,""))</f>
        <v/>
      </c>
      <c r="CR253" s="312" t="str">
        <f t="shared" si="70"/>
        <v/>
      </c>
      <c r="CS253" s="312" t="str">
        <f t="shared" si="71"/>
        <v/>
      </c>
      <c r="CT253" s="312" t="str">
        <f t="shared" si="72"/>
        <v/>
      </c>
    </row>
    <row r="254" spans="1:98" ht="15.75" x14ac:dyDescent="0.2">
      <c r="A254" s="159" t="str">
        <f t="shared" si="75"/>
        <v/>
      </c>
      <c r="B254" s="72"/>
      <c r="C254" s="72"/>
      <c r="D254" s="73"/>
      <c r="E254" s="339"/>
      <c r="F254" s="340"/>
      <c r="G254" s="347"/>
      <c r="H254" s="347"/>
      <c r="I254" s="344"/>
      <c r="J254" s="345"/>
      <c r="K254" s="346"/>
      <c r="L254" s="229"/>
      <c r="M254" s="228"/>
      <c r="N254" s="65"/>
      <c r="O254" s="65"/>
      <c r="P254" s="67"/>
      <c r="Q254" s="62"/>
      <c r="R254" s="68"/>
      <c r="S254" s="63"/>
      <c r="T254" s="63"/>
      <c r="U254" s="337"/>
      <c r="V254" s="63"/>
      <c r="W254" s="123"/>
      <c r="X254" s="69"/>
      <c r="Y254" s="81"/>
      <c r="Z254" s="152"/>
      <c r="AA254" s="146"/>
      <c r="AB254" s="153"/>
      <c r="AC254" s="154"/>
      <c r="AD254" s="152"/>
      <c r="AE254" s="152"/>
      <c r="AF254" s="155"/>
      <c r="AG254" s="156"/>
      <c r="AH254" s="155"/>
      <c r="AI254" s="317" t="str">
        <f t="shared" si="65"/>
        <v/>
      </c>
      <c r="AJ254" s="317" t="str">
        <f t="shared" si="66"/>
        <v/>
      </c>
      <c r="AK254" s="328" t="e">
        <f>IF(AR254=".OS",VLOOKUP($AT254,'Pull-Downs_Zyl'!M:N,2,FALSE),VLOOKUP($AT254,'Pull-Downs_Zyl'!K:L,2,FALSE))</f>
        <v>#N/A</v>
      </c>
      <c r="AL254" s="318" t="str">
        <f t="shared" si="73"/>
        <v/>
      </c>
      <c r="AM254" s="158" t="e">
        <f>VLOOKUP($AT254,'Pull-Downs_Zyl'!$K$5:$O$525,3,FALSE)</f>
        <v>#N/A</v>
      </c>
      <c r="AN254" s="151" t="str">
        <f t="shared" si="59"/>
        <v/>
      </c>
      <c r="AO254" s="151" t="str">
        <f t="shared" si="60"/>
        <v/>
      </c>
      <c r="AP254" s="151" t="str">
        <f t="shared" si="61"/>
        <v/>
      </c>
      <c r="AQ254" s="151" t="str">
        <f t="shared" si="62"/>
        <v/>
      </c>
      <c r="AR254" s="207" t="str">
        <f t="shared" si="67"/>
        <v/>
      </c>
      <c r="AS254" s="157" t="s">
        <v>95</v>
      </c>
      <c r="AT254" s="158" t="str">
        <f>IF(V254="Zubehör/Ersatzteile",VLOOKUP(W254,'Pull-Downs_Zyl'!$K$518:$O$525,3,FALSE),CONCATENATE(AN254,AO254,AP254,AQ254,AR254))</f>
        <v/>
      </c>
      <c r="AW254" s="70" t="str">
        <f t="shared" si="63"/>
        <v/>
      </c>
      <c r="BD254" s="70" t="str">
        <f t="shared" si="64"/>
        <v/>
      </c>
      <c r="BK254" s="70" t="e">
        <f>IF(AND(#REF!="ja",M254=9,E254="PegaSys Office eVAYO"),CONCATENATE(L254,#REF!,M254,F254),IF(AND(#REF!="ja",M254=9,E254="PegaSys Office"),CONCATENATE(L254,#REF!,M254,F254),""))</f>
        <v>#REF!</v>
      </c>
      <c r="CE254" s="312" t="str">
        <f>IF(E254="PegaSys 2.1",Datenquelle_Peg2.1!$A$2,"")</f>
        <v/>
      </c>
      <c r="CF254" s="312" t="str">
        <f t="shared" si="68"/>
        <v/>
      </c>
      <c r="CG254" s="312" t="str">
        <f t="shared" si="69"/>
        <v/>
      </c>
      <c r="CH254" s="312" t="str">
        <f>IF(OR(S254="Rosetten",S254="Ovalrosetten"),Datenquelle_Peg2.1!$E$2,IF(OR(S254="Langschild",S254="Langschild schmal"),Datenquelle_Peg2.1!$E$3,IF(S254="Kurzschild",Datenquelle_Peg2.1!$E$4,IF(S254="Scandinavian Oval",Datenquelle_Peg2.1!$E$6,""))))</f>
        <v/>
      </c>
      <c r="CI254" s="312" t="str">
        <f>IF(T254=182,Datenquelle_Peg2.1!$G$2,IF(T254=192,Datenquelle_Peg2.1!$G$3,IF(T254=282,Datenquelle_Peg2.1!$G$4,IF(T254=292,Datenquelle_Peg2.1!$G$5,IF(T254=1182,Datenquelle_Peg2.1!$G$6,"")))))</f>
        <v/>
      </c>
      <c r="CJ254" s="312" t="str">
        <f>IF(G254="links",Datenquelle_Peg2.1!$I$2,IF(G254="rechts",Datenquelle_Peg2.1!$I$3,""))</f>
        <v/>
      </c>
      <c r="CK254" s="312" t="str">
        <f>IF(M254=7,Datenquelle_Peg2.1!$K$2,IF(M254=8,Datenquelle_Peg2.1!$K$3,IF(M254=8.5,Datenquelle_Peg2.1!$K$4,IF(M254=9,Datenquelle_Peg2.1!$K$5,IF(M254="F9 (FS)",Datenquelle_Peg2.1!$K$6,IF(M254=10,Datenquelle_Peg2.1!$K$7,""))))))</f>
        <v/>
      </c>
      <c r="CL254" s="312" t="str">
        <f>IF(L254="37-46 mm",Datenquelle_Peg2.1!$M$2,IF(L254="47-56 mm",Datenquelle_Peg2.1!$M$3,IF(L254="57-66 mm",Datenquelle_Peg2.1!$M$4,IF(L254="67-76 mm",Datenquelle_Peg2.1!$M$5,IF(L254="77-86 mm",Datenquelle_Peg2.1!$M$6,IF(L254="87-96 mm",Datenquelle_Peg2.1!$M$7,IF(L254="97-106 mm",Datenquelle_Peg2.1!$M$8,IF(L254="107-116 mm",Datenquelle_Peg2.1!$M$9,IF(L254="117-126 mm",Datenquelle_Peg2.1!$M$10,IF(L254="127-136 mm",Datenquelle_Peg2.1!$M$11,IF(L254="137-146 mm",Datenquelle_Peg2.1!$M$12,IF(L254="147-156 mm",Datenquelle_Peg2.1!$M$13,IF(L254="156-160 mm",Datenquelle_Peg2.1!$M$14,"")))))))))))))</f>
        <v/>
      </c>
      <c r="CM254" s="312" t="str">
        <f>IF(N254="Profilzyl. PZ",Datenquelle_Peg2.1!$O$3,IF(N254="Blind",Datenquelle_Peg2.1!$O$2,IF(N254="Zylinderabdeckung",Datenquelle_Peg2.1!$O$4,IF(N254="Scandinavian Oval",Datenquelle_Peg2.1!$O$5,""))))</f>
        <v/>
      </c>
      <c r="CN254" s="312" t="str">
        <f>IF(P254="PZ 70",Datenquelle_Peg2.1!$Q$3,IF(P254="PZ 72",Datenquelle_Peg2.1!$Q$4,IF(P254="PZ 78",Datenquelle_Peg2.1!$Q$5,IF(P254="PZ 85",Datenquelle_Peg2.1!$Q$6,IF(P254="PZ 88",Datenquelle_Peg2.1!$Q$7,IF(P254="PZ 92",Datenquelle_Peg2.1!$Q$8,IF(P254="00",Datenquelle_Peg2.1!$Q$2,IF(P254="SO 105",Datenquelle_Peg2.1!$Q$9,""))))))))</f>
        <v/>
      </c>
      <c r="CO254" s="312" t="str">
        <f>IF(O254="Profilzyl. PZ",Datenquelle_Peg2.1!$S$3,IF(O254="Blind",Datenquelle_Peg2.1!$S$2,IF(O254="Scandinavian Oval",Datenquelle_Peg2.1!$S$4,"")))</f>
        <v/>
      </c>
      <c r="CP254" s="312" t="str">
        <f t="shared" si="74"/>
        <v/>
      </c>
      <c r="CQ254" s="312" t="str">
        <f>IF(AND(Q254="außen",R254="einrastend"),Datenquelle_Peg2.1!$W$3,IF(AND(Q254="außen",R254="verschraubt"),Datenquelle_Peg2.1!$W$2,""))</f>
        <v/>
      </c>
      <c r="CR254" s="312" t="str">
        <f t="shared" si="70"/>
        <v/>
      </c>
      <c r="CS254" s="312" t="str">
        <f t="shared" si="71"/>
        <v/>
      </c>
      <c r="CT254" s="312" t="str">
        <f t="shared" si="72"/>
        <v/>
      </c>
    </row>
    <row r="255" spans="1:98" ht="15.75" x14ac:dyDescent="0.2">
      <c r="A255" s="159" t="str">
        <f t="shared" si="75"/>
        <v/>
      </c>
      <c r="B255" s="72"/>
      <c r="C255" s="72"/>
      <c r="D255" s="73"/>
      <c r="E255" s="339"/>
      <c r="F255" s="340"/>
      <c r="G255" s="347"/>
      <c r="H255" s="347"/>
      <c r="I255" s="344"/>
      <c r="J255" s="345"/>
      <c r="K255" s="346"/>
      <c r="L255" s="229"/>
      <c r="M255" s="228"/>
      <c r="N255" s="65"/>
      <c r="O255" s="65"/>
      <c r="P255" s="67"/>
      <c r="Q255" s="62"/>
      <c r="R255" s="68"/>
      <c r="S255" s="63"/>
      <c r="T255" s="63"/>
      <c r="U255" s="337"/>
      <c r="V255" s="63"/>
      <c r="W255" s="123"/>
      <c r="X255" s="69"/>
      <c r="Y255" s="81"/>
      <c r="Z255" s="152"/>
      <c r="AA255" s="146"/>
      <c r="AB255" s="153"/>
      <c r="AC255" s="154"/>
      <c r="AD255" s="152"/>
      <c r="AE255" s="152"/>
      <c r="AF255" s="155"/>
      <c r="AG255" s="156"/>
      <c r="AH255" s="155"/>
      <c r="AI255" s="317" t="str">
        <f t="shared" si="65"/>
        <v/>
      </c>
      <c r="AJ255" s="317" t="str">
        <f t="shared" si="66"/>
        <v/>
      </c>
      <c r="AK255" s="328" t="e">
        <f>IF(AR255=".OS",VLOOKUP($AT255,'Pull-Downs_Zyl'!M:N,2,FALSE),VLOOKUP($AT255,'Pull-Downs_Zyl'!K:L,2,FALSE))</f>
        <v>#N/A</v>
      </c>
      <c r="AL255" s="318" t="str">
        <f t="shared" si="73"/>
        <v/>
      </c>
      <c r="AM255" s="158" t="e">
        <f>VLOOKUP($AT255,'Pull-Downs_Zyl'!$K$5:$O$525,3,FALSE)</f>
        <v>#N/A</v>
      </c>
      <c r="AN255" s="151" t="str">
        <f t="shared" si="59"/>
        <v/>
      </c>
      <c r="AO255" s="151" t="str">
        <f t="shared" si="60"/>
        <v/>
      </c>
      <c r="AP255" s="151" t="str">
        <f t="shared" si="61"/>
        <v/>
      </c>
      <c r="AQ255" s="151" t="str">
        <f t="shared" si="62"/>
        <v/>
      </c>
      <c r="AR255" s="207" t="str">
        <f t="shared" si="67"/>
        <v/>
      </c>
      <c r="AS255" s="157" t="s">
        <v>95</v>
      </c>
      <c r="AT255" s="158" t="str">
        <f>IF(V255="Zubehör/Ersatzteile",VLOOKUP(W255,'Pull-Downs_Zyl'!$K$518:$O$525,3,FALSE),CONCATENATE(AN255,AO255,AP255,AQ255,AR255))</f>
        <v/>
      </c>
      <c r="AW255" s="70" t="str">
        <f t="shared" si="63"/>
        <v/>
      </c>
      <c r="BD255" s="70" t="str">
        <f t="shared" si="64"/>
        <v/>
      </c>
      <c r="BK255" s="70" t="e">
        <f>IF(AND(#REF!="ja",M255=9,E255="PegaSys Office eVAYO"),CONCATENATE(L255,#REF!,M255,F255),IF(AND(#REF!="ja",M255=9,E255="PegaSys Office"),CONCATENATE(L255,#REF!,M255,F255),""))</f>
        <v>#REF!</v>
      </c>
      <c r="CE255" s="312" t="str">
        <f>IF(E255="PegaSys 2.1",Datenquelle_Peg2.1!$A$2,"")</f>
        <v/>
      </c>
      <c r="CF255" s="312" t="str">
        <f t="shared" si="68"/>
        <v/>
      </c>
      <c r="CG255" s="312" t="str">
        <f t="shared" si="69"/>
        <v/>
      </c>
      <c r="CH255" s="312" t="str">
        <f>IF(OR(S255="Rosetten",S255="Ovalrosetten"),Datenquelle_Peg2.1!$E$2,IF(OR(S255="Langschild",S255="Langschild schmal"),Datenquelle_Peg2.1!$E$3,IF(S255="Kurzschild",Datenquelle_Peg2.1!$E$4,IF(S255="Scandinavian Oval",Datenquelle_Peg2.1!$E$6,""))))</f>
        <v/>
      </c>
      <c r="CI255" s="312" t="str">
        <f>IF(T255=182,Datenquelle_Peg2.1!$G$2,IF(T255=192,Datenquelle_Peg2.1!$G$3,IF(T255=282,Datenquelle_Peg2.1!$G$4,IF(T255=292,Datenquelle_Peg2.1!$G$5,IF(T255=1182,Datenquelle_Peg2.1!$G$6,"")))))</f>
        <v/>
      </c>
      <c r="CJ255" s="312" t="str">
        <f>IF(G255="links",Datenquelle_Peg2.1!$I$2,IF(G255="rechts",Datenquelle_Peg2.1!$I$3,""))</f>
        <v/>
      </c>
      <c r="CK255" s="312" t="str">
        <f>IF(M255=7,Datenquelle_Peg2.1!$K$2,IF(M255=8,Datenquelle_Peg2.1!$K$3,IF(M255=8.5,Datenquelle_Peg2.1!$K$4,IF(M255=9,Datenquelle_Peg2.1!$K$5,IF(M255="F9 (FS)",Datenquelle_Peg2.1!$K$6,IF(M255=10,Datenquelle_Peg2.1!$K$7,""))))))</f>
        <v/>
      </c>
      <c r="CL255" s="312" t="str">
        <f>IF(L255="37-46 mm",Datenquelle_Peg2.1!$M$2,IF(L255="47-56 mm",Datenquelle_Peg2.1!$M$3,IF(L255="57-66 mm",Datenquelle_Peg2.1!$M$4,IF(L255="67-76 mm",Datenquelle_Peg2.1!$M$5,IF(L255="77-86 mm",Datenquelle_Peg2.1!$M$6,IF(L255="87-96 mm",Datenquelle_Peg2.1!$M$7,IF(L255="97-106 mm",Datenquelle_Peg2.1!$M$8,IF(L255="107-116 mm",Datenquelle_Peg2.1!$M$9,IF(L255="117-126 mm",Datenquelle_Peg2.1!$M$10,IF(L255="127-136 mm",Datenquelle_Peg2.1!$M$11,IF(L255="137-146 mm",Datenquelle_Peg2.1!$M$12,IF(L255="147-156 mm",Datenquelle_Peg2.1!$M$13,IF(L255="156-160 mm",Datenquelle_Peg2.1!$M$14,"")))))))))))))</f>
        <v/>
      </c>
      <c r="CM255" s="312" t="str">
        <f>IF(N255="Profilzyl. PZ",Datenquelle_Peg2.1!$O$3,IF(N255="Blind",Datenquelle_Peg2.1!$O$2,IF(N255="Zylinderabdeckung",Datenquelle_Peg2.1!$O$4,IF(N255="Scandinavian Oval",Datenquelle_Peg2.1!$O$5,""))))</f>
        <v/>
      </c>
      <c r="CN255" s="312" t="str">
        <f>IF(P255="PZ 70",Datenquelle_Peg2.1!$Q$3,IF(P255="PZ 72",Datenquelle_Peg2.1!$Q$4,IF(P255="PZ 78",Datenquelle_Peg2.1!$Q$5,IF(P255="PZ 85",Datenquelle_Peg2.1!$Q$6,IF(P255="PZ 88",Datenquelle_Peg2.1!$Q$7,IF(P255="PZ 92",Datenquelle_Peg2.1!$Q$8,IF(P255="00",Datenquelle_Peg2.1!$Q$2,IF(P255="SO 105",Datenquelle_Peg2.1!$Q$9,""))))))))</f>
        <v/>
      </c>
      <c r="CO255" s="312" t="str">
        <f>IF(O255="Profilzyl. PZ",Datenquelle_Peg2.1!$S$3,IF(O255="Blind",Datenquelle_Peg2.1!$S$2,IF(O255="Scandinavian Oval",Datenquelle_Peg2.1!$S$4,"")))</f>
        <v/>
      </c>
      <c r="CP255" s="312" t="str">
        <f t="shared" si="74"/>
        <v/>
      </c>
      <c r="CQ255" s="312" t="str">
        <f>IF(AND(Q255="außen",R255="einrastend"),Datenquelle_Peg2.1!$W$3,IF(AND(Q255="außen",R255="verschraubt"),Datenquelle_Peg2.1!$W$2,""))</f>
        <v/>
      </c>
      <c r="CR255" s="312" t="str">
        <f t="shared" si="70"/>
        <v/>
      </c>
      <c r="CS255" s="312" t="str">
        <f t="shared" si="71"/>
        <v/>
      </c>
      <c r="CT255" s="312" t="str">
        <f t="shared" si="72"/>
        <v/>
      </c>
    </row>
    <row r="256" spans="1:98" ht="15.75" x14ac:dyDescent="0.2">
      <c r="A256" s="159" t="str">
        <f t="shared" si="75"/>
        <v/>
      </c>
      <c r="B256" s="72"/>
      <c r="C256" s="72"/>
      <c r="D256" s="73"/>
      <c r="E256" s="339"/>
      <c r="F256" s="340"/>
      <c r="G256" s="347"/>
      <c r="H256" s="347"/>
      <c r="I256" s="344"/>
      <c r="J256" s="345"/>
      <c r="K256" s="346"/>
      <c r="L256" s="229"/>
      <c r="M256" s="228"/>
      <c r="N256" s="65"/>
      <c r="O256" s="65"/>
      <c r="P256" s="67"/>
      <c r="Q256" s="62"/>
      <c r="R256" s="68"/>
      <c r="S256" s="63"/>
      <c r="T256" s="63"/>
      <c r="U256" s="337"/>
      <c r="V256" s="63"/>
      <c r="W256" s="123"/>
      <c r="X256" s="69"/>
      <c r="Y256" s="81"/>
      <c r="Z256" s="152"/>
      <c r="AA256" s="146"/>
      <c r="AB256" s="153"/>
      <c r="AC256" s="154"/>
      <c r="AD256" s="152"/>
      <c r="AE256" s="152"/>
      <c r="AF256" s="155"/>
      <c r="AG256" s="156"/>
      <c r="AH256" s="155"/>
      <c r="AI256" s="317" t="str">
        <f t="shared" si="65"/>
        <v/>
      </c>
      <c r="AJ256" s="317" t="str">
        <f t="shared" si="66"/>
        <v/>
      </c>
      <c r="AK256" s="328" t="e">
        <f>IF(AR256=".OS",VLOOKUP($AT256,'Pull-Downs_Zyl'!M:N,2,FALSE),VLOOKUP($AT256,'Pull-Downs_Zyl'!K:L,2,FALSE))</f>
        <v>#N/A</v>
      </c>
      <c r="AL256" s="318" t="str">
        <f t="shared" si="73"/>
        <v/>
      </c>
      <c r="AM256" s="158" t="e">
        <f>VLOOKUP($AT256,'Pull-Downs_Zyl'!$K$5:$O$525,3,FALSE)</f>
        <v>#N/A</v>
      </c>
      <c r="AN256" s="151" t="str">
        <f t="shared" si="59"/>
        <v/>
      </c>
      <c r="AO256" s="151" t="str">
        <f t="shared" si="60"/>
        <v/>
      </c>
      <c r="AP256" s="151" t="str">
        <f t="shared" si="61"/>
        <v/>
      </c>
      <c r="AQ256" s="151" t="str">
        <f t="shared" si="62"/>
        <v/>
      </c>
      <c r="AR256" s="207" t="str">
        <f t="shared" si="67"/>
        <v/>
      </c>
      <c r="AS256" s="157" t="s">
        <v>95</v>
      </c>
      <c r="AT256" s="158" t="str">
        <f>IF(V256="Zubehör/Ersatzteile",VLOOKUP(W256,'Pull-Downs_Zyl'!$K$518:$O$525,3,FALSE),CONCATENATE(AN256,AO256,AP256,AQ256,AR256))</f>
        <v/>
      </c>
      <c r="AW256" s="70" t="str">
        <f t="shared" si="63"/>
        <v/>
      </c>
      <c r="BD256" s="70" t="str">
        <f t="shared" si="64"/>
        <v/>
      </c>
      <c r="BK256" s="70" t="e">
        <f>IF(AND(#REF!="ja",M256=9,E256="PegaSys Office eVAYO"),CONCATENATE(L256,#REF!,M256,F256),IF(AND(#REF!="ja",M256=9,E256="PegaSys Office"),CONCATENATE(L256,#REF!,M256,F256),""))</f>
        <v>#REF!</v>
      </c>
      <c r="CE256" s="312" t="str">
        <f>IF(E256="PegaSys 2.1",Datenquelle_Peg2.1!$A$2,"")</f>
        <v/>
      </c>
      <c r="CF256" s="312" t="str">
        <f t="shared" si="68"/>
        <v/>
      </c>
      <c r="CG256" s="312" t="str">
        <f t="shared" si="69"/>
        <v/>
      </c>
      <c r="CH256" s="312" t="str">
        <f>IF(OR(S256="Rosetten",S256="Ovalrosetten"),Datenquelle_Peg2.1!$E$2,IF(OR(S256="Langschild",S256="Langschild schmal"),Datenquelle_Peg2.1!$E$3,IF(S256="Kurzschild",Datenquelle_Peg2.1!$E$4,IF(S256="Scandinavian Oval",Datenquelle_Peg2.1!$E$6,""))))</f>
        <v/>
      </c>
      <c r="CI256" s="312" t="str">
        <f>IF(T256=182,Datenquelle_Peg2.1!$G$2,IF(T256=192,Datenquelle_Peg2.1!$G$3,IF(T256=282,Datenquelle_Peg2.1!$G$4,IF(T256=292,Datenquelle_Peg2.1!$G$5,IF(T256=1182,Datenquelle_Peg2.1!$G$6,"")))))</f>
        <v/>
      </c>
      <c r="CJ256" s="312" t="str">
        <f>IF(G256="links",Datenquelle_Peg2.1!$I$2,IF(G256="rechts",Datenquelle_Peg2.1!$I$3,""))</f>
        <v/>
      </c>
      <c r="CK256" s="312" t="str">
        <f>IF(M256=7,Datenquelle_Peg2.1!$K$2,IF(M256=8,Datenquelle_Peg2.1!$K$3,IF(M256=8.5,Datenquelle_Peg2.1!$K$4,IF(M256=9,Datenquelle_Peg2.1!$K$5,IF(M256="F9 (FS)",Datenquelle_Peg2.1!$K$6,IF(M256=10,Datenquelle_Peg2.1!$K$7,""))))))</f>
        <v/>
      </c>
      <c r="CL256" s="312" t="str">
        <f>IF(L256="37-46 mm",Datenquelle_Peg2.1!$M$2,IF(L256="47-56 mm",Datenquelle_Peg2.1!$M$3,IF(L256="57-66 mm",Datenquelle_Peg2.1!$M$4,IF(L256="67-76 mm",Datenquelle_Peg2.1!$M$5,IF(L256="77-86 mm",Datenquelle_Peg2.1!$M$6,IF(L256="87-96 mm",Datenquelle_Peg2.1!$M$7,IF(L256="97-106 mm",Datenquelle_Peg2.1!$M$8,IF(L256="107-116 mm",Datenquelle_Peg2.1!$M$9,IF(L256="117-126 mm",Datenquelle_Peg2.1!$M$10,IF(L256="127-136 mm",Datenquelle_Peg2.1!$M$11,IF(L256="137-146 mm",Datenquelle_Peg2.1!$M$12,IF(L256="147-156 mm",Datenquelle_Peg2.1!$M$13,IF(L256="156-160 mm",Datenquelle_Peg2.1!$M$14,"")))))))))))))</f>
        <v/>
      </c>
      <c r="CM256" s="312" t="str">
        <f>IF(N256="Profilzyl. PZ",Datenquelle_Peg2.1!$O$3,IF(N256="Blind",Datenquelle_Peg2.1!$O$2,IF(N256="Zylinderabdeckung",Datenquelle_Peg2.1!$O$4,IF(N256="Scandinavian Oval",Datenquelle_Peg2.1!$O$5,""))))</f>
        <v/>
      </c>
      <c r="CN256" s="312" t="str">
        <f>IF(P256="PZ 70",Datenquelle_Peg2.1!$Q$3,IF(P256="PZ 72",Datenquelle_Peg2.1!$Q$4,IF(P256="PZ 78",Datenquelle_Peg2.1!$Q$5,IF(P256="PZ 85",Datenquelle_Peg2.1!$Q$6,IF(P256="PZ 88",Datenquelle_Peg2.1!$Q$7,IF(P256="PZ 92",Datenquelle_Peg2.1!$Q$8,IF(P256="00",Datenquelle_Peg2.1!$Q$2,IF(P256="SO 105",Datenquelle_Peg2.1!$Q$9,""))))))))</f>
        <v/>
      </c>
      <c r="CO256" s="312" t="str">
        <f>IF(O256="Profilzyl. PZ",Datenquelle_Peg2.1!$S$3,IF(O256="Blind",Datenquelle_Peg2.1!$S$2,IF(O256="Scandinavian Oval",Datenquelle_Peg2.1!$S$4,"")))</f>
        <v/>
      </c>
      <c r="CP256" s="312" t="str">
        <f t="shared" si="74"/>
        <v/>
      </c>
      <c r="CQ256" s="312" t="str">
        <f>IF(AND(Q256="außen",R256="einrastend"),Datenquelle_Peg2.1!$W$3,IF(AND(Q256="außen",R256="verschraubt"),Datenquelle_Peg2.1!$W$2,""))</f>
        <v/>
      </c>
      <c r="CR256" s="312" t="str">
        <f t="shared" si="70"/>
        <v/>
      </c>
      <c r="CS256" s="312" t="str">
        <f t="shared" si="71"/>
        <v/>
      </c>
      <c r="CT256" s="312" t="str">
        <f t="shared" si="72"/>
        <v/>
      </c>
    </row>
    <row r="257" spans="1:98" ht="15.75" x14ac:dyDescent="0.2">
      <c r="A257" s="159" t="str">
        <f t="shared" si="75"/>
        <v/>
      </c>
      <c r="B257" s="72"/>
      <c r="C257" s="72"/>
      <c r="D257" s="73"/>
      <c r="E257" s="339"/>
      <c r="F257" s="340"/>
      <c r="G257" s="347"/>
      <c r="H257" s="347"/>
      <c r="I257" s="344"/>
      <c r="J257" s="345"/>
      <c r="K257" s="346"/>
      <c r="L257" s="229"/>
      <c r="M257" s="228"/>
      <c r="N257" s="65"/>
      <c r="O257" s="65"/>
      <c r="P257" s="67"/>
      <c r="Q257" s="62"/>
      <c r="R257" s="68"/>
      <c r="S257" s="63"/>
      <c r="T257" s="63"/>
      <c r="U257" s="337"/>
      <c r="V257" s="63"/>
      <c r="W257" s="123"/>
      <c r="X257" s="69"/>
      <c r="Y257" s="81"/>
      <c r="Z257" s="152"/>
      <c r="AA257" s="146"/>
      <c r="AB257" s="153"/>
      <c r="AC257" s="154"/>
      <c r="AD257" s="152"/>
      <c r="AE257" s="152"/>
      <c r="AF257" s="155"/>
      <c r="AG257" s="156"/>
      <c r="AH257" s="155"/>
      <c r="AI257" s="317" t="str">
        <f t="shared" si="65"/>
        <v/>
      </c>
      <c r="AJ257" s="317" t="str">
        <f t="shared" si="66"/>
        <v/>
      </c>
      <c r="AK257" s="328" t="e">
        <f>IF(AR257=".OS",VLOOKUP($AT257,'Pull-Downs_Zyl'!M:N,2,FALSE),VLOOKUP($AT257,'Pull-Downs_Zyl'!K:L,2,FALSE))</f>
        <v>#N/A</v>
      </c>
      <c r="AL257" s="318" t="str">
        <f t="shared" si="73"/>
        <v/>
      </c>
      <c r="AM257" s="158" t="e">
        <f>VLOOKUP($AT257,'Pull-Downs_Zyl'!$K$5:$O$525,3,FALSE)</f>
        <v>#N/A</v>
      </c>
      <c r="AN257" s="151" t="str">
        <f t="shared" si="59"/>
        <v/>
      </c>
      <c r="AO257" s="151" t="str">
        <f t="shared" si="60"/>
        <v/>
      </c>
      <c r="AP257" s="151" t="str">
        <f t="shared" si="61"/>
        <v/>
      </c>
      <c r="AQ257" s="151" t="str">
        <f t="shared" si="62"/>
        <v/>
      </c>
      <c r="AR257" s="207" t="str">
        <f t="shared" si="67"/>
        <v/>
      </c>
      <c r="AS257" s="157" t="s">
        <v>95</v>
      </c>
      <c r="AT257" s="158" t="str">
        <f>IF(V257="Zubehör/Ersatzteile",VLOOKUP(W257,'Pull-Downs_Zyl'!$K$518:$O$525,3,FALSE),CONCATENATE(AN257,AO257,AP257,AQ257,AR257))</f>
        <v/>
      </c>
      <c r="AW257" s="70" t="str">
        <f t="shared" si="63"/>
        <v/>
      </c>
      <c r="BD257" s="70" t="str">
        <f t="shared" si="64"/>
        <v/>
      </c>
      <c r="BK257" s="70" t="e">
        <f>IF(AND(#REF!="ja",M257=9,E257="PegaSys Office eVAYO"),CONCATENATE(L257,#REF!,M257,F257),IF(AND(#REF!="ja",M257=9,E257="PegaSys Office"),CONCATENATE(L257,#REF!,M257,F257),""))</f>
        <v>#REF!</v>
      </c>
      <c r="CE257" s="312" t="str">
        <f>IF(E257="PegaSys 2.1",Datenquelle_Peg2.1!$A$2,"")</f>
        <v/>
      </c>
      <c r="CF257" s="312" t="str">
        <f t="shared" si="68"/>
        <v/>
      </c>
      <c r="CG257" s="312" t="str">
        <f t="shared" si="69"/>
        <v/>
      </c>
      <c r="CH257" s="312" t="str">
        <f>IF(OR(S257="Rosetten",S257="Ovalrosetten"),Datenquelle_Peg2.1!$E$2,IF(OR(S257="Langschild",S257="Langschild schmal"),Datenquelle_Peg2.1!$E$3,IF(S257="Kurzschild",Datenquelle_Peg2.1!$E$4,IF(S257="Scandinavian Oval",Datenquelle_Peg2.1!$E$6,""))))</f>
        <v/>
      </c>
      <c r="CI257" s="312" t="str">
        <f>IF(T257=182,Datenquelle_Peg2.1!$G$2,IF(T257=192,Datenquelle_Peg2.1!$G$3,IF(T257=282,Datenquelle_Peg2.1!$G$4,IF(T257=292,Datenquelle_Peg2.1!$G$5,IF(T257=1182,Datenquelle_Peg2.1!$G$6,"")))))</f>
        <v/>
      </c>
      <c r="CJ257" s="312" t="str">
        <f>IF(G257="links",Datenquelle_Peg2.1!$I$2,IF(G257="rechts",Datenquelle_Peg2.1!$I$3,""))</f>
        <v/>
      </c>
      <c r="CK257" s="312" t="str">
        <f>IF(M257=7,Datenquelle_Peg2.1!$K$2,IF(M257=8,Datenquelle_Peg2.1!$K$3,IF(M257=8.5,Datenquelle_Peg2.1!$K$4,IF(M257=9,Datenquelle_Peg2.1!$K$5,IF(M257="F9 (FS)",Datenquelle_Peg2.1!$K$6,IF(M257=10,Datenquelle_Peg2.1!$K$7,""))))))</f>
        <v/>
      </c>
      <c r="CL257" s="312" t="str">
        <f>IF(L257="37-46 mm",Datenquelle_Peg2.1!$M$2,IF(L257="47-56 mm",Datenquelle_Peg2.1!$M$3,IF(L257="57-66 mm",Datenquelle_Peg2.1!$M$4,IF(L257="67-76 mm",Datenquelle_Peg2.1!$M$5,IF(L257="77-86 mm",Datenquelle_Peg2.1!$M$6,IF(L257="87-96 mm",Datenquelle_Peg2.1!$M$7,IF(L257="97-106 mm",Datenquelle_Peg2.1!$M$8,IF(L257="107-116 mm",Datenquelle_Peg2.1!$M$9,IF(L257="117-126 mm",Datenquelle_Peg2.1!$M$10,IF(L257="127-136 mm",Datenquelle_Peg2.1!$M$11,IF(L257="137-146 mm",Datenquelle_Peg2.1!$M$12,IF(L257="147-156 mm",Datenquelle_Peg2.1!$M$13,IF(L257="156-160 mm",Datenquelle_Peg2.1!$M$14,"")))))))))))))</f>
        <v/>
      </c>
      <c r="CM257" s="312" t="str">
        <f>IF(N257="Profilzyl. PZ",Datenquelle_Peg2.1!$O$3,IF(N257="Blind",Datenquelle_Peg2.1!$O$2,IF(N257="Zylinderabdeckung",Datenquelle_Peg2.1!$O$4,IF(N257="Scandinavian Oval",Datenquelle_Peg2.1!$O$5,""))))</f>
        <v/>
      </c>
      <c r="CN257" s="312" t="str">
        <f>IF(P257="PZ 70",Datenquelle_Peg2.1!$Q$3,IF(P257="PZ 72",Datenquelle_Peg2.1!$Q$4,IF(P257="PZ 78",Datenquelle_Peg2.1!$Q$5,IF(P257="PZ 85",Datenquelle_Peg2.1!$Q$6,IF(P257="PZ 88",Datenquelle_Peg2.1!$Q$7,IF(P257="PZ 92",Datenquelle_Peg2.1!$Q$8,IF(P257="00",Datenquelle_Peg2.1!$Q$2,IF(P257="SO 105",Datenquelle_Peg2.1!$Q$9,""))))))))</f>
        <v/>
      </c>
      <c r="CO257" s="312" t="str">
        <f>IF(O257="Profilzyl. PZ",Datenquelle_Peg2.1!$S$3,IF(O257="Blind",Datenquelle_Peg2.1!$S$2,IF(O257="Scandinavian Oval",Datenquelle_Peg2.1!$S$4,"")))</f>
        <v/>
      </c>
      <c r="CP257" s="312" t="str">
        <f t="shared" si="74"/>
        <v/>
      </c>
      <c r="CQ257" s="312" t="str">
        <f>IF(AND(Q257="außen",R257="einrastend"),Datenquelle_Peg2.1!$W$3,IF(AND(Q257="außen",R257="verschraubt"),Datenquelle_Peg2.1!$W$2,""))</f>
        <v/>
      </c>
      <c r="CR257" s="312" t="str">
        <f t="shared" si="70"/>
        <v/>
      </c>
      <c r="CS257" s="312" t="str">
        <f t="shared" si="71"/>
        <v/>
      </c>
      <c r="CT257" s="312" t="str">
        <f t="shared" si="72"/>
        <v/>
      </c>
    </row>
    <row r="258" spans="1:98" ht="15.75" x14ac:dyDescent="0.2">
      <c r="A258" s="159" t="str">
        <f t="shared" si="75"/>
        <v/>
      </c>
      <c r="B258" s="72"/>
      <c r="C258" s="72"/>
      <c r="D258" s="73"/>
      <c r="E258" s="339"/>
      <c r="F258" s="340"/>
      <c r="G258" s="347"/>
      <c r="H258" s="347"/>
      <c r="I258" s="344"/>
      <c r="J258" s="345"/>
      <c r="K258" s="346"/>
      <c r="L258" s="229"/>
      <c r="M258" s="228"/>
      <c r="N258" s="65"/>
      <c r="O258" s="65"/>
      <c r="P258" s="67"/>
      <c r="Q258" s="62"/>
      <c r="R258" s="68"/>
      <c r="S258" s="63"/>
      <c r="T258" s="63"/>
      <c r="U258" s="337"/>
      <c r="V258" s="63"/>
      <c r="W258" s="123"/>
      <c r="X258" s="69"/>
      <c r="Y258" s="81"/>
      <c r="Z258" s="152"/>
      <c r="AA258" s="146"/>
      <c r="AB258" s="153"/>
      <c r="AC258" s="154"/>
      <c r="AD258" s="152"/>
      <c r="AE258" s="152"/>
      <c r="AF258" s="155"/>
      <c r="AG258" s="156"/>
      <c r="AH258" s="155"/>
      <c r="AI258" s="317" t="str">
        <f t="shared" si="65"/>
        <v/>
      </c>
      <c r="AJ258" s="317" t="str">
        <f t="shared" si="66"/>
        <v/>
      </c>
      <c r="AK258" s="328" t="e">
        <f>IF(AR258=".OS",VLOOKUP($AT258,'Pull-Downs_Zyl'!M:N,2,FALSE),VLOOKUP($AT258,'Pull-Downs_Zyl'!K:L,2,FALSE))</f>
        <v>#N/A</v>
      </c>
      <c r="AL258" s="318" t="str">
        <f t="shared" si="73"/>
        <v/>
      </c>
      <c r="AM258" s="158" t="e">
        <f>VLOOKUP($AT258,'Pull-Downs_Zyl'!$K$5:$O$525,3,FALSE)</f>
        <v>#N/A</v>
      </c>
      <c r="AN258" s="151" t="str">
        <f t="shared" si="59"/>
        <v/>
      </c>
      <c r="AO258" s="151" t="str">
        <f t="shared" si="60"/>
        <v/>
      </c>
      <c r="AP258" s="151" t="str">
        <f t="shared" si="61"/>
        <v/>
      </c>
      <c r="AQ258" s="151" t="str">
        <f t="shared" si="62"/>
        <v/>
      </c>
      <c r="AR258" s="207" t="str">
        <f t="shared" si="67"/>
        <v/>
      </c>
      <c r="AS258" s="157" t="s">
        <v>95</v>
      </c>
      <c r="AT258" s="158" t="str">
        <f>IF(V258="Zubehör/Ersatzteile",VLOOKUP(W258,'Pull-Downs_Zyl'!$K$518:$O$525,3,FALSE),CONCATENATE(AN258,AO258,AP258,AQ258,AR258))</f>
        <v/>
      </c>
      <c r="AW258" s="70" t="str">
        <f t="shared" si="63"/>
        <v/>
      </c>
      <c r="BD258" s="70" t="str">
        <f t="shared" si="64"/>
        <v/>
      </c>
      <c r="BK258" s="70" t="e">
        <f>IF(AND(#REF!="ja",M258=9,E258="PegaSys Office eVAYO"),CONCATENATE(L258,#REF!,M258,F258),IF(AND(#REF!="ja",M258=9,E258="PegaSys Office"),CONCATENATE(L258,#REF!,M258,F258),""))</f>
        <v>#REF!</v>
      </c>
      <c r="CE258" s="312" t="str">
        <f>IF(E258="PegaSys 2.1",Datenquelle_Peg2.1!$A$2,"")</f>
        <v/>
      </c>
      <c r="CF258" s="312" t="str">
        <f t="shared" si="68"/>
        <v/>
      </c>
      <c r="CG258" s="312" t="str">
        <f t="shared" si="69"/>
        <v/>
      </c>
      <c r="CH258" s="312" t="str">
        <f>IF(OR(S258="Rosetten",S258="Ovalrosetten"),Datenquelle_Peg2.1!$E$2,IF(OR(S258="Langschild",S258="Langschild schmal"),Datenquelle_Peg2.1!$E$3,IF(S258="Kurzschild",Datenquelle_Peg2.1!$E$4,IF(S258="Scandinavian Oval",Datenquelle_Peg2.1!$E$6,""))))</f>
        <v/>
      </c>
      <c r="CI258" s="312" t="str">
        <f>IF(T258=182,Datenquelle_Peg2.1!$G$2,IF(T258=192,Datenquelle_Peg2.1!$G$3,IF(T258=282,Datenquelle_Peg2.1!$G$4,IF(T258=292,Datenquelle_Peg2.1!$G$5,IF(T258=1182,Datenquelle_Peg2.1!$G$6,"")))))</f>
        <v/>
      </c>
      <c r="CJ258" s="312" t="str">
        <f>IF(G258="links",Datenquelle_Peg2.1!$I$2,IF(G258="rechts",Datenquelle_Peg2.1!$I$3,""))</f>
        <v/>
      </c>
      <c r="CK258" s="312" t="str">
        <f>IF(M258=7,Datenquelle_Peg2.1!$K$2,IF(M258=8,Datenquelle_Peg2.1!$K$3,IF(M258=8.5,Datenquelle_Peg2.1!$K$4,IF(M258=9,Datenquelle_Peg2.1!$K$5,IF(M258="F9 (FS)",Datenquelle_Peg2.1!$K$6,IF(M258=10,Datenquelle_Peg2.1!$K$7,""))))))</f>
        <v/>
      </c>
      <c r="CL258" s="312" t="str">
        <f>IF(L258="37-46 mm",Datenquelle_Peg2.1!$M$2,IF(L258="47-56 mm",Datenquelle_Peg2.1!$M$3,IF(L258="57-66 mm",Datenquelle_Peg2.1!$M$4,IF(L258="67-76 mm",Datenquelle_Peg2.1!$M$5,IF(L258="77-86 mm",Datenquelle_Peg2.1!$M$6,IF(L258="87-96 mm",Datenquelle_Peg2.1!$M$7,IF(L258="97-106 mm",Datenquelle_Peg2.1!$M$8,IF(L258="107-116 mm",Datenquelle_Peg2.1!$M$9,IF(L258="117-126 mm",Datenquelle_Peg2.1!$M$10,IF(L258="127-136 mm",Datenquelle_Peg2.1!$M$11,IF(L258="137-146 mm",Datenquelle_Peg2.1!$M$12,IF(L258="147-156 mm",Datenquelle_Peg2.1!$M$13,IF(L258="156-160 mm",Datenquelle_Peg2.1!$M$14,"")))))))))))))</f>
        <v/>
      </c>
      <c r="CM258" s="312" t="str">
        <f>IF(N258="Profilzyl. PZ",Datenquelle_Peg2.1!$O$3,IF(N258="Blind",Datenquelle_Peg2.1!$O$2,IF(N258="Zylinderabdeckung",Datenquelle_Peg2.1!$O$4,IF(N258="Scandinavian Oval",Datenquelle_Peg2.1!$O$5,""))))</f>
        <v/>
      </c>
      <c r="CN258" s="312" t="str">
        <f>IF(P258="PZ 70",Datenquelle_Peg2.1!$Q$3,IF(P258="PZ 72",Datenquelle_Peg2.1!$Q$4,IF(P258="PZ 78",Datenquelle_Peg2.1!$Q$5,IF(P258="PZ 85",Datenquelle_Peg2.1!$Q$6,IF(P258="PZ 88",Datenquelle_Peg2.1!$Q$7,IF(P258="PZ 92",Datenquelle_Peg2.1!$Q$8,IF(P258="00",Datenquelle_Peg2.1!$Q$2,IF(P258="SO 105",Datenquelle_Peg2.1!$Q$9,""))))))))</f>
        <v/>
      </c>
      <c r="CO258" s="312" t="str">
        <f>IF(O258="Profilzyl. PZ",Datenquelle_Peg2.1!$S$3,IF(O258="Blind",Datenquelle_Peg2.1!$S$2,IF(O258="Scandinavian Oval",Datenquelle_Peg2.1!$S$4,"")))</f>
        <v/>
      </c>
      <c r="CP258" s="312" t="str">
        <f t="shared" si="74"/>
        <v/>
      </c>
      <c r="CQ258" s="312" t="str">
        <f>IF(AND(Q258="außen",R258="einrastend"),Datenquelle_Peg2.1!$W$3,IF(AND(Q258="außen",R258="verschraubt"),Datenquelle_Peg2.1!$W$2,""))</f>
        <v/>
      </c>
      <c r="CR258" s="312" t="str">
        <f t="shared" si="70"/>
        <v/>
      </c>
      <c r="CS258" s="312" t="str">
        <f t="shared" si="71"/>
        <v/>
      </c>
      <c r="CT258" s="312" t="str">
        <f t="shared" si="72"/>
        <v/>
      </c>
    </row>
    <row r="259" spans="1:98" ht="15.75" x14ac:dyDescent="0.2">
      <c r="A259" s="159" t="str">
        <f t="shared" si="75"/>
        <v/>
      </c>
      <c r="B259" s="72"/>
      <c r="C259" s="72"/>
      <c r="D259" s="73"/>
      <c r="E259" s="339"/>
      <c r="F259" s="340"/>
      <c r="G259" s="347"/>
      <c r="H259" s="347"/>
      <c r="I259" s="344"/>
      <c r="J259" s="345"/>
      <c r="K259" s="346"/>
      <c r="L259" s="229"/>
      <c r="M259" s="228"/>
      <c r="N259" s="65"/>
      <c r="O259" s="65"/>
      <c r="P259" s="67"/>
      <c r="Q259" s="62"/>
      <c r="R259" s="68"/>
      <c r="S259" s="63"/>
      <c r="T259" s="63"/>
      <c r="U259" s="337"/>
      <c r="V259" s="63"/>
      <c r="W259" s="123"/>
      <c r="X259" s="69"/>
      <c r="Y259" s="81"/>
      <c r="Z259" s="152"/>
      <c r="AA259" s="146"/>
      <c r="AB259" s="153"/>
      <c r="AC259" s="154"/>
      <c r="AD259" s="152"/>
      <c r="AE259" s="152"/>
      <c r="AF259" s="155"/>
      <c r="AG259" s="156"/>
      <c r="AH259" s="155"/>
      <c r="AI259" s="317" t="str">
        <f t="shared" si="65"/>
        <v/>
      </c>
      <c r="AJ259" s="317" t="str">
        <f t="shared" si="66"/>
        <v/>
      </c>
      <c r="AK259" s="328" t="e">
        <f>IF(AR259=".OS",VLOOKUP($AT259,'Pull-Downs_Zyl'!M:N,2,FALSE),VLOOKUP($AT259,'Pull-Downs_Zyl'!K:L,2,FALSE))</f>
        <v>#N/A</v>
      </c>
      <c r="AL259" s="318" t="str">
        <f t="shared" si="73"/>
        <v/>
      </c>
      <c r="AM259" s="158" t="e">
        <f>VLOOKUP($AT259,'Pull-Downs_Zyl'!$K$5:$O$525,3,FALSE)</f>
        <v>#N/A</v>
      </c>
      <c r="AN259" s="151" t="str">
        <f t="shared" si="59"/>
        <v/>
      </c>
      <c r="AO259" s="151" t="str">
        <f t="shared" si="60"/>
        <v/>
      </c>
      <c r="AP259" s="151" t="str">
        <f t="shared" si="61"/>
        <v/>
      </c>
      <c r="AQ259" s="151" t="str">
        <f t="shared" si="62"/>
        <v/>
      </c>
      <c r="AR259" s="207" t="str">
        <f t="shared" si="67"/>
        <v/>
      </c>
      <c r="AS259" s="157" t="s">
        <v>95</v>
      </c>
      <c r="AT259" s="158" t="str">
        <f>IF(V259="Zubehör/Ersatzteile",VLOOKUP(W259,'Pull-Downs_Zyl'!$K$518:$O$525,3,FALSE),CONCATENATE(AN259,AO259,AP259,AQ259,AR259))</f>
        <v/>
      </c>
      <c r="AW259" s="70" t="str">
        <f t="shared" si="63"/>
        <v/>
      </c>
      <c r="BD259" s="70" t="str">
        <f t="shared" si="64"/>
        <v/>
      </c>
      <c r="BK259" s="70" t="e">
        <f>IF(AND(#REF!="ja",M259=9,E259="PegaSys Office eVAYO"),CONCATENATE(L259,#REF!,M259,F259),IF(AND(#REF!="ja",M259=9,E259="PegaSys Office"),CONCATENATE(L259,#REF!,M259,F259),""))</f>
        <v>#REF!</v>
      </c>
      <c r="CE259" s="312" t="str">
        <f>IF(E259="PegaSys 2.1",Datenquelle_Peg2.1!$A$2,"")</f>
        <v/>
      </c>
      <c r="CF259" s="312" t="str">
        <f t="shared" si="68"/>
        <v/>
      </c>
      <c r="CG259" s="312" t="str">
        <f t="shared" si="69"/>
        <v/>
      </c>
      <c r="CH259" s="312" t="str">
        <f>IF(OR(S259="Rosetten",S259="Ovalrosetten"),Datenquelle_Peg2.1!$E$2,IF(OR(S259="Langschild",S259="Langschild schmal"),Datenquelle_Peg2.1!$E$3,IF(S259="Kurzschild",Datenquelle_Peg2.1!$E$4,IF(S259="Scandinavian Oval",Datenquelle_Peg2.1!$E$6,""))))</f>
        <v/>
      </c>
      <c r="CI259" s="312" t="str">
        <f>IF(T259=182,Datenquelle_Peg2.1!$G$2,IF(T259=192,Datenquelle_Peg2.1!$G$3,IF(T259=282,Datenquelle_Peg2.1!$G$4,IF(T259=292,Datenquelle_Peg2.1!$G$5,IF(T259=1182,Datenquelle_Peg2.1!$G$6,"")))))</f>
        <v/>
      </c>
      <c r="CJ259" s="312" t="str">
        <f>IF(G259="links",Datenquelle_Peg2.1!$I$2,IF(G259="rechts",Datenquelle_Peg2.1!$I$3,""))</f>
        <v/>
      </c>
      <c r="CK259" s="312" t="str">
        <f>IF(M259=7,Datenquelle_Peg2.1!$K$2,IF(M259=8,Datenquelle_Peg2.1!$K$3,IF(M259=8.5,Datenquelle_Peg2.1!$K$4,IF(M259=9,Datenquelle_Peg2.1!$K$5,IF(M259="F9 (FS)",Datenquelle_Peg2.1!$K$6,IF(M259=10,Datenquelle_Peg2.1!$K$7,""))))))</f>
        <v/>
      </c>
      <c r="CL259" s="312" t="str">
        <f>IF(L259="37-46 mm",Datenquelle_Peg2.1!$M$2,IF(L259="47-56 mm",Datenquelle_Peg2.1!$M$3,IF(L259="57-66 mm",Datenquelle_Peg2.1!$M$4,IF(L259="67-76 mm",Datenquelle_Peg2.1!$M$5,IF(L259="77-86 mm",Datenquelle_Peg2.1!$M$6,IF(L259="87-96 mm",Datenquelle_Peg2.1!$M$7,IF(L259="97-106 mm",Datenquelle_Peg2.1!$M$8,IF(L259="107-116 mm",Datenquelle_Peg2.1!$M$9,IF(L259="117-126 mm",Datenquelle_Peg2.1!$M$10,IF(L259="127-136 mm",Datenquelle_Peg2.1!$M$11,IF(L259="137-146 mm",Datenquelle_Peg2.1!$M$12,IF(L259="147-156 mm",Datenquelle_Peg2.1!$M$13,IF(L259="156-160 mm",Datenquelle_Peg2.1!$M$14,"")))))))))))))</f>
        <v/>
      </c>
      <c r="CM259" s="312" t="str">
        <f>IF(N259="Profilzyl. PZ",Datenquelle_Peg2.1!$O$3,IF(N259="Blind",Datenquelle_Peg2.1!$O$2,IF(N259="Zylinderabdeckung",Datenquelle_Peg2.1!$O$4,IF(N259="Scandinavian Oval",Datenquelle_Peg2.1!$O$5,""))))</f>
        <v/>
      </c>
      <c r="CN259" s="312" t="str">
        <f>IF(P259="PZ 70",Datenquelle_Peg2.1!$Q$3,IF(P259="PZ 72",Datenquelle_Peg2.1!$Q$4,IF(P259="PZ 78",Datenquelle_Peg2.1!$Q$5,IF(P259="PZ 85",Datenquelle_Peg2.1!$Q$6,IF(P259="PZ 88",Datenquelle_Peg2.1!$Q$7,IF(P259="PZ 92",Datenquelle_Peg2.1!$Q$8,IF(P259="00",Datenquelle_Peg2.1!$Q$2,IF(P259="SO 105",Datenquelle_Peg2.1!$Q$9,""))))))))</f>
        <v/>
      </c>
      <c r="CO259" s="312" t="str">
        <f>IF(O259="Profilzyl. PZ",Datenquelle_Peg2.1!$S$3,IF(O259="Blind",Datenquelle_Peg2.1!$S$2,IF(O259="Scandinavian Oval",Datenquelle_Peg2.1!$S$4,"")))</f>
        <v/>
      </c>
      <c r="CP259" s="312" t="str">
        <f t="shared" si="74"/>
        <v/>
      </c>
      <c r="CQ259" s="312" t="str">
        <f>IF(AND(Q259="außen",R259="einrastend"),Datenquelle_Peg2.1!$W$3,IF(AND(Q259="außen",R259="verschraubt"),Datenquelle_Peg2.1!$W$2,""))</f>
        <v/>
      </c>
      <c r="CR259" s="312" t="str">
        <f t="shared" si="70"/>
        <v/>
      </c>
      <c r="CS259" s="312" t="str">
        <f t="shared" si="71"/>
        <v/>
      </c>
      <c r="CT259" s="312" t="str">
        <f t="shared" si="72"/>
        <v/>
      </c>
    </row>
    <row r="260" spans="1:98" ht="15.75" x14ac:dyDescent="0.2">
      <c r="A260" s="159" t="str">
        <f t="shared" si="75"/>
        <v/>
      </c>
      <c r="B260" s="72"/>
      <c r="C260" s="72"/>
      <c r="D260" s="73"/>
      <c r="E260" s="339"/>
      <c r="F260" s="340"/>
      <c r="G260" s="347"/>
      <c r="H260" s="347"/>
      <c r="I260" s="344"/>
      <c r="J260" s="345"/>
      <c r="K260" s="346"/>
      <c r="L260" s="229"/>
      <c r="M260" s="228"/>
      <c r="N260" s="65"/>
      <c r="O260" s="65"/>
      <c r="P260" s="67"/>
      <c r="Q260" s="62"/>
      <c r="R260" s="68"/>
      <c r="S260" s="63"/>
      <c r="T260" s="63"/>
      <c r="U260" s="337"/>
      <c r="V260" s="63"/>
      <c r="W260" s="123"/>
      <c r="X260" s="69"/>
      <c r="Y260" s="81"/>
      <c r="Z260" s="152"/>
      <c r="AA260" s="146"/>
      <c r="AB260" s="153"/>
      <c r="AC260" s="154"/>
      <c r="AD260" s="152"/>
      <c r="AE260" s="152"/>
      <c r="AF260" s="155"/>
      <c r="AG260" s="156"/>
      <c r="AH260" s="155"/>
      <c r="AI260" s="317" t="str">
        <f t="shared" si="65"/>
        <v/>
      </c>
      <c r="AJ260" s="317" t="str">
        <f t="shared" si="66"/>
        <v/>
      </c>
      <c r="AK260" s="328" t="e">
        <f>IF(AR260=".OS",VLOOKUP($AT260,'Pull-Downs_Zyl'!M:N,2,FALSE),VLOOKUP($AT260,'Pull-Downs_Zyl'!K:L,2,FALSE))</f>
        <v>#N/A</v>
      </c>
      <c r="AL260" s="318" t="str">
        <f t="shared" si="73"/>
        <v/>
      </c>
      <c r="AM260" s="158" t="e">
        <f>VLOOKUP($AT260,'Pull-Downs_Zyl'!$K$5:$O$525,3,FALSE)</f>
        <v>#N/A</v>
      </c>
      <c r="AN260" s="151" t="str">
        <f t="shared" si="59"/>
        <v/>
      </c>
      <c r="AO260" s="151" t="str">
        <f t="shared" si="60"/>
        <v/>
      </c>
      <c r="AP260" s="151" t="str">
        <f t="shared" si="61"/>
        <v/>
      </c>
      <c r="AQ260" s="151" t="str">
        <f t="shared" si="62"/>
        <v/>
      </c>
      <c r="AR260" s="207" t="str">
        <f t="shared" si="67"/>
        <v/>
      </c>
      <c r="AS260" s="157" t="s">
        <v>95</v>
      </c>
      <c r="AT260" s="158" t="str">
        <f>IF(V260="Zubehör/Ersatzteile",VLOOKUP(W260,'Pull-Downs_Zyl'!$K$518:$O$525,3,FALSE),CONCATENATE(AN260,AO260,AP260,AQ260,AR260))</f>
        <v/>
      </c>
      <c r="AW260" s="70" t="str">
        <f t="shared" si="63"/>
        <v/>
      </c>
      <c r="BD260" s="70" t="str">
        <f t="shared" si="64"/>
        <v/>
      </c>
      <c r="BK260" s="70" t="e">
        <f>IF(AND(#REF!="ja",M260=9,E260="PegaSys Office eVAYO"),CONCATENATE(L260,#REF!,M260,F260),IF(AND(#REF!="ja",M260=9,E260="PegaSys Office"),CONCATENATE(L260,#REF!,M260,F260),""))</f>
        <v>#REF!</v>
      </c>
      <c r="CE260" s="312" t="str">
        <f>IF(E260="PegaSys 2.1",Datenquelle_Peg2.1!$A$2,"")</f>
        <v/>
      </c>
      <c r="CF260" s="312" t="str">
        <f t="shared" si="68"/>
        <v/>
      </c>
      <c r="CG260" s="312" t="str">
        <f t="shared" si="69"/>
        <v/>
      </c>
      <c r="CH260" s="312" t="str">
        <f>IF(OR(S260="Rosetten",S260="Ovalrosetten"),Datenquelle_Peg2.1!$E$2,IF(OR(S260="Langschild",S260="Langschild schmal"),Datenquelle_Peg2.1!$E$3,IF(S260="Kurzschild",Datenquelle_Peg2.1!$E$4,IF(S260="Scandinavian Oval",Datenquelle_Peg2.1!$E$6,""))))</f>
        <v/>
      </c>
      <c r="CI260" s="312" t="str">
        <f>IF(T260=182,Datenquelle_Peg2.1!$G$2,IF(T260=192,Datenquelle_Peg2.1!$G$3,IF(T260=282,Datenquelle_Peg2.1!$G$4,IF(T260=292,Datenquelle_Peg2.1!$G$5,IF(T260=1182,Datenquelle_Peg2.1!$G$6,"")))))</f>
        <v/>
      </c>
      <c r="CJ260" s="312" t="str">
        <f>IF(G260="links",Datenquelle_Peg2.1!$I$2,IF(G260="rechts",Datenquelle_Peg2.1!$I$3,""))</f>
        <v/>
      </c>
      <c r="CK260" s="312" t="str">
        <f>IF(M260=7,Datenquelle_Peg2.1!$K$2,IF(M260=8,Datenquelle_Peg2.1!$K$3,IF(M260=8.5,Datenquelle_Peg2.1!$K$4,IF(M260=9,Datenquelle_Peg2.1!$K$5,IF(M260="F9 (FS)",Datenquelle_Peg2.1!$K$6,IF(M260=10,Datenquelle_Peg2.1!$K$7,""))))))</f>
        <v/>
      </c>
      <c r="CL260" s="312" t="str">
        <f>IF(L260="37-46 mm",Datenquelle_Peg2.1!$M$2,IF(L260="47-56 mm",Datenquelle_Peg2.1!$M$3,IF(L260="57-66 mm",Datenquelle_Peg2.1!$M$4,IF(L260="67-76 mm",Datenquelle_Peg2.1!$M$5,IF(L260="77-86 mm",Datenquelle_Peg2.1!$M$6,IF(L260="87-96 mm",Datenquelle_Peg2.1!$M$7,IF(L260="97-106 mm",Datenquelle_Peg2.1!$M$8,IF(L260="107-116 mm",Datenquelle_Peg2.1!$M$9,IF(L260="117-126 mm",Datenquelle_Peg2.1!$M$10,IF(L260="127-136 mm",Datenquelle_Peg2.1!$M$11,IF(L260="137-146 mm",Datenquelle_Peg2.1!$M$12,IF(L260="147-156 mm",Datenquelle_Peg2.1!$M$13,IF(L260="156-160 mm",Datenquelle_Peg2.1!$M$14,"")))))))))))))</f>
        <v/>
      </c>
      <c r="CM260" s="312" t="str">
        <f>IF(N260="Profilzyl. PZ",Datenquelle_Peg2.1!$O$3,IF(N260="Blind",Datenquelle_Peg2.1!$O$2,IF(N260="Zylinderabdeckung",Datenquelle_Peg2.1!$O$4,IF(N260="Scandinavian Oval",Datenquelle_Peg2.1!$O$5,""))))</f>
        <v/>
      </c>
      <c r="CN260" s="312" t="str">
        <f>IF(P260="PZ 70",Datenquelle_Peg2.1!$Q$3,IF(P260="PZ 72",Datenquelle_Peg2.1!$Q$4,IF(P260="PZ 78",Datenquelle_Peg2.1!$Q$5,IF(P260="PZ 85",Datenquelle_Peg2.1!$Q$6,IF(P260="PZ 88",Datenquelle_Peg2.1!$Q$7,IF(P260="PZ 92",Datenquelle_Peg2.1!$Q$8,IF(P260="00",Datenquelle_Peg2.1!$Q$2,IF(P260="SO 105",Datenquelle_Peg2.1!$Q$9,""))))))))</f>
        <v/>
      </c>
      <c r="CO260" s="312" t="str">
        <f>IF(O260="Profilzyl. PZ",Datenquelle_Peg2.1!$S$3,IF(O260="Blind",Datenquelle_Peg2.1!$S$2,IF(O260="Scandinavian Oval",Datenquelle_Peg2.1!$S$4,"")))</f>
        <v/>
      </c>
      <c r="CP260" s="312" t="str">
        <f t="shared" si="74"/>
        <v/>
      </c>
      <c r="CQ260" s="312" t="str">
        <f>IF(AND(Q260="außen",R260="einrastend"),Datenquelle_Peg2.1!$W$3,IF(AND(Q260="außen",R260="verschraubt"),Datenquelle_Peg2.1!$W$2,""))</f>
        <v/>
      </c>
      <c r="CR260" s="312" t="str">
        <f t="shared" si="70"/>
        <v/>
      </c>
      <c r="CS260" s="312" t="str">
        <f t="shared" si="71"/>
        <v/>
      </c>
      <c r="CT260" s="312" t="str">
        <f t="shared" si="72"/>
        <v/>
      </c>
    </row>
    <row r="261" spans="1:98" ht="15.75" x14ac:dyDescent="0.2">
      <c r="A261" s="159" t="str">
        <f t="shared" si="75"/>
        <v/>
      </c>
      <c r="B261" s="72"/>
      <c r="C261" s="72"/>
      <c r="D261" s="73"/>
      <c r="E261" s="339"/>
      <c r="F261" s="340"/>
      <c r="G261" s="347"/>
      <c r="H261" s="347"/>
      <c r="I261" s="344"/>
      <c r="J261" s="345"/>
      <c r="K261" s="346"/>
      <c r="L261" s="229"/>
      <c r="M261" s="228"/>
      <c r="N261" s="65"/>
      <c r="O261" s="65"/>
      <c r="P261" s="67"/>
      <c r="Q261" s="62"/>
      <c r="R261" s="68"/>
      <c r="S261" s="63"/>
      <c r="T261" s="63"/>
      <c r="U261" s="337"/>
      <c r="V261" s="63"/>
      <c r="W261" s="123"/>
      <c r="X261" s="69"/>
      <c r="Y261" s="81"/>
      <c r="Z261" s="152"/>
      <c r="AA261" s="146"/>
      <c r="AB261" s="153"/>
      <c r="AC261" s="154"/>
      <c r="AD261" s="152"/>
      <c r="AE261" s="152"/>
      <c r="AF261" s="155"/>
      <c r="AG261" s="156"/>
      <c r="AH261" s="155"/>
      <c r="AI261" s="317" t="str">
        <f t="shared" si="65"/>
        <v/>
      </c>
      <c r="AJ261" s="317" t="str">
        <f t="shared" si="66"/>
        <v/>
      </c>
      <c r="AK261" s="328" t="e">
        <f>IF(AR261=".OS",VLOOKUP($AT261,'Pull-Downs_Zyl'!M:N,2,FALSE),VLOOKUP($AT261,'Pull-Downs_Zyl'!K:L,2,FALSE))</f>
        <v>#N/A</v>
      </c>
      <c r="AL261" s="318" t="str">
        <f t="shared" si="73"/>
        <v/>
      </c>
      <c r="AM261" s="158" t="e">
        <f>VLOOKUP($AT261,'Pull-Downs_Zyl'!$K$5:$O$525,3,FALSE)</f>
        <v>#N/A</v>
      </c>
      <c r="AN261" s="151" t="str">
        <f t="shared" si="59"/>
        <v/>
      </c>
      <c r="AO261" s="151" t="str">
        <f t="shared" si="60"/>
        <v/>
      </c>
      <c r="AP261" s="151" t="str">
        <f t="shared" si="61"/>
        <v/>
      </c>
      <c r="AQ261" s="151" t="str">
        <f t="shared" si="62"/>
        <v/>
      </c>
      <c r="AR261" s="207" t="str">
        <f t="shared" si="67"/>
        <v/>
      </c>
      <c r="AS261" s="157" t="s">
        <v>95</v>
      </c>
      <c r="AT261" s="158" t="str">
        <f>IF(V261="Zubehör/Ersatzteile",VLOOKUP(W261,'Pull-Downs_Zyl'!$K$518:$O$525,3,FALSE),CONCATENATE(AN261,AO261,AP261,AQ261,AR261))</f>
        <v/>
      </c>
      <c r="AW261" s="70" t="str">
        <f t="shared" si="63"/>
        <v/>
      </c>
      <c r="BD261" s="70" t="str">
        <f t="shared" si="64"/>
        <v/>
      </c>
      <c r="BK261" s="70" t="e">
        <f>IF(AND(#REF!="ja",M261=9,E261="PegaSys Office eVAYO"),CONCATENATE(L261,#REF!,M261,F261),IF(AND(#REF!="ja",M261=9,E261="PegaSys Office"),CONCATENATE(L261,#REF!,M261,F261),""))</f>
        <v>#REF!</v>
      </c>
      <c r="CE261" s="312" t="str">
        <f>IF(E261="PegaSys 2.1",Datenquelle_Peg2.1!$A$2,"")</f>
        <v/>
      </c>
      <c r="CF261" s="312" t="str">
        <f t="shared" si="68"/>
        <v/>
      </c>
      <c r="CG261" s="312" t="str">
        <f t="shared" si="69"/>
        <v/>
      </c>
      <c r="CH261" s="312" t="str">
        <f>IF(OR(S261="Rosetten",S261="Ovalrosetten"),Datenquelle_Peg2.1!$E$2,IF(OR(S261="Langschild",S261="Langschild schmal"),Datenquelle_Peg2.1!$E$3,IF(S261="Kurzschild",Datenquelle_Peg2.1!$E$4,IF(S261="Scandinavian Oval",Datenquelle_Peg2.1!$E$6,""))))</f>
        <v/>
      </c>
      <c r="CI261" s="312" t="str">
        <f>IF(T261=182,Datenquelle_Peg2.1!$G$2,IF(T261=192,Datenquelle_Peg2.1!$G$3,IF(T261=282,Datenquelle_Peg2.1!$G$4,IF(T261=292,Datenquelle_Peg2.1!$G$5,IF(T261=1182,Datenquelle_Peg2.1!$G$6,"")))))</f>
        <v/>
      </c>
      <c r="CJ261" s="312" t="str">
        <f>IF(G261="links",Datenquelle_Peg2.1!$I$2,IF(G261="rechts",Datenquelle_Peg2.1!$I$3,""))</f>
        <v/>
      </c>
      <c r="CK261" s="312" t="str">
        <f>IF(M261=7,Datenquelle_Peg2.1!$K$2,IF(M261=8,Datenquelle_Peg2.1!$K$3,IF(M261=8.5,Datenquelle_Peg2.1!$K$4,IF(M261=9,Datenquelle_Peg2.1!$K$5,IF(M261="F9 (FS)",Datenquelle_Peg2.1!$K$6,IF(M261=10,Datenquelle_Peg2.1!$K$7,""))))))</f>
        <v/>
      </c>
      <c r="CL261" s="312" t="str">
        <f>IF(L261="37-46 mm",Datenquelle_Peg2.1!$M$2,IF(L261="47-56 mm",Datenquelle_Peg2.1!$M$3,IF(L261="57-66 mm",Datenquelle_Peg2.1!$M$4,IF(L261="67-76 mm",Datenquelle_Peg2.1!$M$5,IF(L261="77-86 mm",Datenquelle_Peg2.1!$M$6,IF(L261="87-96 mm",Datenquelle_Peg2.1!$M$7,IF(L261="97-106 mm",Datenquelle_Peg2.1!$M$8,IF(L261="107-116 mm",Datenquelle_Peg2.1!$M$9,IF(L261="117-126 mm",Datenquelle_Peg2.1!$M$10,IF(L261="127-136 mm",Datenquelle_Peg2.1!$M$11,IF(L261="137-146 mm",Datenquelle_Peg2.1!$M$12,IF(L261="147-156 mm",Datenquelle_Peg2.1!$M$13,IF(L261="156-160 mm",Datenquelle_Peg2.1!$M$14,"")))))))))))))</f>
        <v/>
      </c>
      <c r="CM261" s="312" t="str">
        <f>IF(N261="Profilzyl. PZ",Datenquelle_Peg2.1!$O$3,IF(N261="Blind",Datenquelle_Peg2.1!$O$2,IF(N261="Zylinderabdeckung",Datenquelle_Peg2.1!$O$4,IF(N261="Scandinavian Oval",Datenquelle_Peg2.1!$O$5,""))))</f>
        <v/>
      </c>
      <c r="CN261" s="312" t="str">
        <f>IF(P261="PZ 70",Datenquelle_Peg2.1!$Q$3,IF(P261="PZ 72",Datenquelle_Peg2.1!$Q$4,IF(P261="PZ 78",Datenquelle_Peg2.1!$Q$5,IF(P261="PZ 85",Datenquelle_Peg2.1!$Q$6,IF(P261="PZ 88",Datenquelle_Peg2.1!$Q$7,IF(P261="PZ 92",Datenquelle_Peg2.1!$Q$8,IF(P261="00",Datenquelle_Peg2.1!$Q$2,IF(P261="SO 105",Datenquelle_Peg2.1!$Q$9,""))))))))</f>
        <v/>
      </c>
      <c r="CO261" s="312" t="str">
        <f>IF(O261="Profilzyl. PZ",Datenquelle_Peg2.1!$S$3,IF(O261="Blind",Datenquelle_Peg2.1!$S$2,IF(O261="Scandinavian Oval",Datenquelle_Peg2.1!$S$4,"")))</f>
        <v/>
      </c>
      <c r="CP261" s="312" t="str">
        <f t="shared" si="74"/>
        <v/>
      </c>
      <c r="CQ261" s="312" t="str">
        <f>IF(AND(Q261="außen",R261="einrastend"),Datenquelle_Peg2.1!$W$3,IF(AND(Q261="außen",R261="verschraubt"),Datenquelle_Peg2.1!$W$2,""))</f>
        <v/>
      </c>
      <c r="CR261" s="312" t="str">
        <f t="shared" si="70"/>
        <v/>
      </c>
      <c r="CS261" s="312" t="str">
        <f t="shared" si="71"/>
        <v/>
      </c>
      <c r="CT261" s="312" t="str">
        <f t="shared" si="72"/>
        <v/>
      </c>
    </row>
    <row r="262" spans="1:98" x14ac:dyDescent="0.2">
      <c r="BD262" s="70" t="str">
        <f t="shared" si="64"/>
        <v/>
      </c>
      <c r="BK262" s="70" t="e">
        <f>IF(AND(#REF!="ja",M262=9,E262="PegaSys Office eVAYO"),CONCATENATE(L262,#REF!,M262,F262),IF(AND(#REF!="ja",M262=9,E262="PegaSys Office"),CONCATENATE(L262,#REF!,M262,F262),""))</f>
        <v>#REF!</v>
      </c>
      <c r="CE262" s="312"/>
      <c r="CR262" s="312" t="str">
        <f t="shared" si="70"/>
        <v/>
      </c>
      <c r="CS262" s="312"/>
      <c r="CT262" s="312"/>
    </row>
    <row r="263" spans="1:98" x14ac:dyDescent="0.2">
      <c r="CT263" s="312"/>
    </row>
  </sheetData>
  <sheetProtection selectLockedCells="1"/>
  <protectedRanges>
    <protectedRange algorithmName="SHA-512" hashValue="F6JqizPAe/YpVfk7ABE7rAAiTuIhVJNzx4oSg58eIOlQburGlezSEFhvwm4qfbFuAc6I/UyC7QyGKrmDUBMtew==" saltValue="tCzjK7KqHgc4bHb7jvB8vA==" spinCount="100000" sqref="D3:F7 J3:N7 A12:Y261" name="Bereich1"/>
  </protectedRanges>
  <dataConsolidate/>
  <mergeCells count="798">
    <mergeCell ref="I211:K211"/>
    <mergeCell ref="G162:H162"/>
    <mergeCell ref="I162:K162"/>
    <mergeCell ref="G163:H163"/>
    <mergeCell ref="I163:K163"/>
    <mergeCell ref="G164:H164"/>
    <mergeCell ref="I164:K164"/>
    <mergeCell ref="G165:H165"/>
    <mergeCell ref="I165:K165"/>
    <mergeCell ref="G166:H166"/>
    <mergeCell ref="G170:H170"/>
    <mergeCell ref="I170:K170"/>
    <mergeCell ref="G171:H171"/>
    <mergeCell ref="I171:K171"/>
    <mergeCell ref="G172:H172"/>
    <mergeCell ref="I172:K172"/>
    <mergeCell ref="I166:K166"/>
    <mergeCell ref="G167:H167"/>
    <mergeCell ref="I167:K167"/>
    <mergeCell ref="G168:H168"/>
    <mergeCell ref="I168:K168"/>
    <mergeCell ref="G169:H169"/>
    <mergeCell ref="I169:K169"/>
    <mergeCell ref="G176:H176"/>
    <mergeCell ref="I176:K176"/>
    <mergeCell ref="G177:H177"/>
    <mergeCell ref="I177:K177"/>
    <mergeCell ref="G178:H178"/>
    <mergeCell ref="I178:K178"/>
    <mergeCell ref="G173:H173"/>
    <mergeCell ref="I173:K173"/>
    <mergeCell ref="G174:H174"/>
    <mergeCell ref="I174:K174"/>
    <mergeCell ref="G175:H175"/>
    <mergeCell ref="I175:K175"/>
    <mergeCell ref="G182:H182"/>
    <mergeCell ref="I182:K182"/>
    <mergeCell ref="G183:H183"/>
    <mergeCell ref="I183:K183"/>
    <mergeCell ref="G184:H184"/>
    <mergeCell ref="I184:K184"/>
    <mergeCell ref="G179:H179"/>
    <mergeCell ref="I179:K179"/>
    <mergeCell ref="G180:H180"/>
    <mergeCell ref="I180:K180"/>
    <mergeCell ref="G181:H181"/>
    <mergeCell ref="I181:K181"/>
    <mergeCell ref="G193:H193"/>
    <mergeCell ref="I193:K193"/>
    <mergeCell ref="G188:H188"/>
    <mergeCell ref="I188:K188"/>
    <mergeCell ref="G189:H189"/>
    <mergeCell ref="I189:K189"/>
    <mergeCell ref="G190:H190"/>
    <mergeCell ref="I190:K190"/>
    <mergeCell ref="G185:H185"/>
    <mergeCell ref="I185:K185"/>
    <mergeCell ref="G186:H186"/>
    <mergeCell ref="I186:K186"/>
    <mergeCell ref="G187:H187"/>
    <mergeCell ref="I187:K187"/>
    <mergeCell ref="G210:H210"/>
    <mergeCell ref="I210:K210"/>
    <mergeCell ref="G161:H161"/>
    <mergeCell ref="I161:K161"/>
    <mergeCell ref="G207:H207"/>
    <mergeCell ref="I207:K207"/>
    <mergeCell ref="G208:H208"/>
    <mergeCell ref="I208:K208"/>
    <mergeCell ref="G203:H203"/>
    <mergeCell ref="I203:K203"/>
    <mergeCell ref="G204:H204"/>
    <mergeCell ref="I204:K204"/>
    <mergeCell ref="G205:H205"/>
    <mergeCell ref="I205:K205"/>
    <mergeCell ref="G200:H200"/>
    <mergeCell ref="I200:K200"/>
    <mergeCell ref="G201:H201"/>
    <mergeCell ref="I201:K201"/>
    <mergeCell ref="G202:H202"/>
    <mergeCell ref="I202:K202"/>
    <mergeCell ref="G197:H197"/>
    <mergeCell ref="I197:K197"/>
    <mergeCell ref="G198:H198"/>
    <mergeCell ref="I198:K198"/>
    <mergeCell ref="G157:H157"/>
    <mergeCell ref="I157:K157"/>
    <mergeCell ref="G209:H209"/>
    <mergeCell ref="I209:K209"/>
    <mergeCell ref="G158:H158"/>
    <mergeCell ref="I158:K158"/>
    <mergeCell ref="G159:H159"/>
    <mergeCell ref="I159:K159"/>
    <mergeCell ref="G160:H160"/>
    <mergeCell ref="I160:K160"/>
    <mergeCell ref="G206:H206"/>
    <mergeCell ref="I206:K206"/>
    <mergeCell ref="G199:H199"/>
    <mergeCell ref="I199:K199"/>
    <mergeCell ref="G194:H194"/>
    <mergeCell ref="I194:K194"/>
    <mergeCell ref="G195:H195"/>
    <mergeCell ref="I195:K195"/>
    <mergeCell ref="G196:H196"/>
    <mergeCell ref="I196:K196"/>
    <mergeCell ref="G191:H191"/>
    <mergeCell ref="I191:K191"/>
    <mergeCell ref="G192:H192"/>
    <mergeCell ref="I192:K192"/>
    <mergeCell ref="G152:H152"/>
    <mergeCell ref="I152:K152"/>
    <mergeCell ref="G153:H153"/>
    <mergeCell ref="I153:K153"/>
    <mergeCell ref="G154:H154"/>
    <mergeCell ref="I154:K154"/>
    <mergeCell ref="G155:H155"/>
    <mergeCell ref="I155:K155"/>
    <mergeCell ref="G156:H156"/>
    <mergeCell ref="I156:K156"/>
    <mergeCell ref="G147:H147"/>
    <mergeCell ref="I147:K147"/>
    <mergeCell ref="G148:H148"/>
    <mergeCell ref="I148:K148"/>
    <mergeCell ref="G149:H149"/>
    <mergeCell ref="I149:K149"/>
    <mergeCell ref="G150:H150"/>
    <mergeCell ref="I150:K150"/>
    <mergeCell ref="G151:H151"/>
    <mergeCell ref="I151:K151"/>
    <mergeCell ref="G142:H142"/>
    <mergeCell ref="I142:K142"/>
    <mergeCell ref="G143:H143"/>
    <mergeCell ref="I143:K143"/>
    <mergeCell ref="G144:H144"/>
    <mergeCell ref="I144:K144"/>
    <mergeCell ref="G145:H145"/>
    <mergeCell ref="I145:K145"/>
    <mergeCell ref="G146:H146"/>
    <mergeCell ref="I146:K146"/>
    <mergeCell ref="G137:H137"/>
    <mergeCell ref="I137:K137"/>
    <mergeCell ref="G138:H138"/>
    <mergeCell ref="I138:K138"/>
    <mergeCell ref="G139:H139"/>
    <mergeCell ref="I139:K139"/>
    <mergeCell ref="G140:H140"/>
    <mergeCell ref="I140:K140"/>
    <mergeCell ref="G141:H141"/>
    <mergeCell ref="I141:K141"/>
    <mergeCell ref="G132:H132"/>
    <mergeCell ref="I132:K132"/>
    <mergeCell ref="G133:H133"/>
    <mergeCell ref="I133:K133"/>
    <mergeCell ref="G134:H134"/>
    <mergeCell ref="I134:K134"/>
    <mergeCell ref="G135:H135"/>
    <mergeCell ref="I135:K135"/>
    <mergeCell ref="G136:H136"/>
    <mergeCell ref="I136:K136"/>
    <mergeCell ref="G127:H127"/>
    <mergeCell ref="I127:K127"/>
    <mergeCell ref="G128:H128"/>
    <mergeCell ref="I128:K128"/>
    <mergeCell ref="G129:H129"/>
    <mergeCell ref="I129:K129"/>
    <mergeCell ref="G130:H130"/>
    <mergeCell ref="I130:K130"/>
    <mergeCell ref="G131:H131"/>
    <mergeCell ref="I131:K131"/>
    <mergeCell ref="G122:H122"/>
    <mergeCell ref="I122:K122"/>
    <mergeCell ref="G123:H123"/>
    <mergeCell ref="I123:K123"/>
    <mergeCell ref="G124:H124"/>
    <mergeCell ref="I124:K124"/>
    <mergeCell ref="G125:H125"/>
    <mergeCell ref="I125:K125"/>
    <mergeCell ref="G126:H126"/>
    <mergeCell ref="I126:K126"/>
    <mergeCell ref="G117:H117"/>
    <mergeCell ref="I117:K117"/>
    <mergeCell ref="G118:H118"/>
    <mergeCell ref="I118:K118"/>
    <mergeCell ref="G119:H119"/>
    <mergeCell ref="I119:K119"/>
    <mergeCell ref="G120:H120"/>
    <mergeCell ref="I120:K120"/>
    <mergeCell ref="G121:H121"/>
    <mergeCell ref="I121:K121"/>
    <mergeCell ref="G113:H113"/>
    <mergeCell ref="I113:K113"/>
    <mergeCell ref="G114:H114"/>
    <mergeCell ref="I114:K114"/>
    <mergeCell ref="G115:H115"/>
    <mergeCell ref="I115:K115"/>
    <mergeCell ref="G112:H112"/>
    <mergeCell ref="G116:H116"/>
    <mergeCell ref="I116:K116"/>
    <mergeCell ref="G110:H110"/>
    <mergeCell ref="I110:K110"/>
    <mergeCell ref="G111:H111"/>
    <mergeCell ref="I111:K111"/>
    <mergeCell ref="G67:H67"/>
    <mergeCell ref="I67:K67"/>
    <mergeCell ref="G68:H68"/>
    <mergeCell ref="I68:K68"/>
    <mergeCell ref="I112:K112"/>
    <mergeCell ref="G70:H70"/>
    <mergeCell ref="I70:K70"/>
    <mergeCell ref="G75:H75"/>
    <mergeCell ref="I75:K75"/>
    <mergeCell ref="G72:H72"/>
    <mergeCell ref="G76:H76"/>
    <mergeCell ref="I76:K76"/>
    <mergeCell ref="G77:H77"/>
    <mergeCell ref="I77:K77"/>
    <mergeCell ref="G73:H73"/>
    <mergeCell ref="I72:K72"/>
    <mergeCell ref="G74:H74"/>
    <mergeCell ref="I74:K74"/>
    <mergeCell ref="G71:H71"/>
    <mergeCell ref="I71:K71"/>
    <mergeCell ref="I65:K65"/>
    <mergeCell ref="G66:H66"/>
    <mergeCell ref="I66:K66"/>
    <mergeCell ref="G69:H69"/>
    <mergeCell ref="I69:K69"/>
    <mergeCell ref="G55:H55"/>
    <mergeCell ref="G62:H62"/>
    <mergeCell ref="I62:K62"/>
    <mergeCell ref="G63:H63"/>
    <mergeCell ref="I63:K63"/>
    <mergeCell ref="G65:H65"/>
    <mergeCell ref="G64:H64"/>
    <mergeCell ref="I64:K64"/>
    <mergeCell ref="G61:H61"/>
    <mergeCell ref="I61:K61"/>
    <mergeCell ref="G58:H58"/>
    <mergeCell ref="I58:K58"/>
    <mergeCell ref="G59:H59"/>
    <mergeCell ref="I59:K59"/>
    <mergeCell ref="G60:H60"/>
    <mergeCell ref="I60:K60"/>
    <mergeCell ref="I55:K55"/>
    <mergeCell ref="G56:H56"/>
    <mergeCell ref="I56:K56"/>
    <mergeCell ref="G57:H57"/>
    <mergeCell ref="I57:K57"/>
    <mergeCell ref="G50:H50"/>
    <mergeCell ref="I50:K50"/>
    <mergeCell ref="G54:H54"/>
    <mergeCell ref="I54:K54"/>
    <mergeCell ref="G51:H51"/>
    <mergeCell ref="I51:K51"/>
    <mergeCell ref="G52:H52"/>
    <mergeCell ref="I52:K52"/>
    <mergeCell ref="G53:H53"/>
    <mergeCell ref="I53:K53"/>
    <mergeCell ref="G48:H48"/>
    <mergeCell ref="I48:K48"/>
    <mergeCell ref="G49:H49"/>
    <mergeCell ref="G40:H40"/>
    <mergeCell ref="I40:K40"/>
    <mergeCell ref="G41:H41"/>
    <mergeCell ref="I41:K41"/>
    <mergeCell ref="G42:H42"/>
    <mergeCell ref="I42:K42"/>
    <mergeCell ref="G43:H43"/>
    <mergeCell ref="I43:K43"/>
    <mergeCell ref="I49:K49"/>
    <mergeCell ref="G44:H44"/>
    <mergeCell ref="I44:K44"/>
    <mergeCell ref="G45:H45"/>
    <mergeCell ref="I45:K45"/>
    <mergeCell ref="G46:H46"/>
    <mergeCell ref="I46:K46"/>
    <mergeCell ref="I36:K36"/>
    <mergeCell ref="G37:H37"/>
    <mergeCell ref="I37:K37"/>
    <mergeCell ref="G38:H38"/>
    <mergeCell ref="I38:K38"/>
    <mergeCell ref="G39:H39"/>
    <mergeCell ref="I39:K39"/>
    <mergeCell ref="G47:H47"/>
    <mergeCell ref="I47:K47"/>
    <mergeCell ref="A1:Y1"/>
    <mergeCell ref="A10:A11"/>
    <mergeCell ref="B10:B11"/>
    <mergeCell ref="C10:C11"/>
    <mergeCell ref="A2:Y2"/>
    <mergeCell ref="D10:D11"/>
    <mergeCell ref="G4:I4"/>
    <mergeCell ref="G5:I5"/>
    <mergeCell ref="D3:F3"/>
    <mergeCell ref="G6:I6"/>
    <mergeCell ref="I10:K10"/>
    <mergeCell ref="G10:H10"/>
    <mergeCell ref="G3:I3"/>
    <mergeCell ref="A4:C4"/>
    <mergeCell ref="D4:F4"/>
    <mergeCell ref="A5:C5"/>
    <mergeCell ref="A6:C6"/>
    <mergeCell ref="A7:C7"/>
    <mergeCell ref="A8:D8"/>
    <mergeCell ref="J5:N5"/>
    <mergeCell ref="J4:N4"/>
    <mergeCell ref="J3:N3"/>
    <mergeCell ref="A3:C3"/>
    <mergeCell ref="Y10:Y11"/>
    <mergeCell ref="I15:K15"/>
    <mergeCell ref="I16:K16"/>
    <mergeCell ref="G20:H20"/>
    <mergeCell ref="G19:H19"/>
    <mergeCell ref="I20:K20"/>
    <mergeCell ref="G15:H15"/>
    <mergeCell ref="I12:K12"/>
    <mergeCell ref="G12:H12"/>
    <mergeCell ref="I13:K13"/>
    <mergeCell ref="I14:K14"/>
    <mergeCell ref="G13:H13"/>
    <mergeCell ref="G14:H14"/>
    <mergeCell ref="G16:H16"/>
    <mergeCell ref="G17:H17"/>
    <mergeCell ref="I17:K17"/>
    <mergeCell ref="G78:H78"/>
    <mergeCell ref="I78:K78"/>
    <mergeCell ref="G79:H79"/>
    <mergeCell ref="I79:K79"/>
    <mergeCell ref="G80:H80"/>
    <mergeCell ref="I80:K80"/>
    <mergeCell ref="I27:K27"/>
    <mergeCell ref="I29:K29"/>
    <mergeCell ref="G28:H28"/>
    <mergeCell ref="G29:H29"/>
    <mergeCell ref="G27:H27"/>
    <mergeCell ref="I33:K33"/>
    <mergeCell ref="G34:H34"/>
    <mergeCell ref="I34:K34"/>
    <mergeCell ref="G30:H30"/>
    <mergeCell ref="I30:K30"/>
    <mergeCell ref="G31:H31"/>
    <mergeCell ref="I31:K31"/>
    <mergeCell ref="G32:H32"/>
    <mergeCell ref="I32:K32"/>
    <mergeCell ref="G33:H33"/>
    <mergeCell ref="G35:H35"/>
    <mergeCell ref="I35:K35"/>
    <mergeCell ref="G36:H36"/>
    <mergeCell ref="G84:H84"/>
    <mergeCell ref="I84:K84"/>
    <mergeCell ref="G85:H85"/>
    <mergeCell ref="I85:K85"/>
    <mergeCell ref="G86:H86"/>
    <mergeCell ref="I86:K86"/>
    <mergeCell ref="G81:H81"/>
    <mergeCell ref="I81:K81"/>
    <mergeCell ref="G82:H82"/>
    <mergeCell ref="I82:K82"/>
    <mergeCell ref="G83:H83"/>
    <mergeCell ref="I83:K83"/>
    <mergeCell ref="I92:K92"/>
    <mergeCell ref="G92:H92"/>
    <mergeCell ref="I91:K91"/>
    <mergeCell ref="I96:K96"/>
    <mergeCell ref="G93:H93"/>
    <mergeCell ref="I93:K93"/>
    <mergeCell ref="G87:H87"/>
    <mergeCell ref="I87:K87"/>
    <mergeCell ref="G88:H88"/>
    <mergeCell ref="I88:K88"/>
    <mergeCell ref="G89:H89"/>
    <mergeCell ref="I89:K89"/>
    <mergeCell ref="BX24:BX25"/>
    <mergeCell ref="G211:H211"/>
    <mergeCell ref="BV28:BV29"/>
    <mergeCell ref="BV33:BV34"/>
    <mergeCell ref="BV35:BV36"/>
    <mergeCell ref="BV37:BV38"/>
    <mergeCell ref="BV39:BV40"/>
    <mergeCell ref="BV41:BV42"/>
    <mergeCell ref="BT35:BT36"/>
    <mergeCell ref="BV24:BV25"/>
    <mergeCell ref="G109:H109"/>
    <mergeCell ref="I109:K109"/>
    <mergeCell ref="G104:H104"/>
    <mergeCell ref="I104:K104"/>
    <mergeCell ref="G103:H103"/>
    <mergeCell ref="G102:H102"/>
    <mergeCell ref="I102:K102"/>
    <mergeCell ref="G105:H105"/>
    <mergeCell ref="I105:K105"/>
    <mergeCell ref="G99:H99"/>
    <mergeCell ref="I99:K99"/>
    <mergeCell ref="G100:H100"/>
    <mergeCell ref="I100:K100"/>
    <mergeCell ref="G101:H101"/>
    <mergeCell ref="Z11:AF11"/>
    <mergeCell ref="Z10:AH10"/>
    <mergeCell ref="AG11:AH11"/>
    <mergeCell ref="G108:H108"/>
    <mergeCell ref="I108:K108"/>
    <mergeCell ref="I103:K103"/>
    <mergeCell ref="G106:H106"/>
    <mergeCell ref="I106:K106"/>
    <mergeCell ref="G107:H107"/>
    <mergeCell ref="I107:K107"/>
    <mergeCell ref="I73:K73"/>
    <mergeCell ref="G97:H97"/>
    <mergeCell ref="I97:K97"/>
    <mergeCell ref="G98:H98"/>
    <mergeCell ref="I98:K98"/>
    <mergeCell ref="I101:K101"/>
    <mergeCell ref="G90:H90"/>
    <mergeCell ref="I90:K90"/>
    <mergeCell ref="G94:H94"/>
    <mergeCell ref="G95:H95"/>
    <mergeCell ref="I94:K94"/>
    <mergeCell ref="G96:H96"/>
    <mergeCell ref="I95:K95"/>
    <mergeCell ref="G91:H91"/>
    <mergeCell ref="G212:H212"/>
    <mergeCell ref="I212:K212"/>
    <mergeCell ref="G213:H213"/>
    <mergeCell ref="I213:K213"/>
    <mergeCell ref="G214:H214"/>
    <mergeCell ref="I214:K214"/>
    <mergeCell ref="G215:H215"/>
    <mergeCell ref="I215:K215"/>
    <mergeCell ref="G216:H216"/>
    <mergeCell ref="I216:K216"/>
    <mergeCell ref="G217:H217"/>
    <mergeCell ref="I217:K217"/>
    <mergeCell ref="G218:H218"/>
    <mergeCell ref="I218:K218"/>
    <mergeCell ref="G219:H219"/>
    <mergeCell ref="I219:K219"/>
    <mergeCell ref="G220:H220"/>
    <mergeCell ref="I220:K220"/>
    <mergeCell ref="G221:H221"/>
    <mergeCell ref="I221:K221"/>
    <mergeCell ref="G222:H222"/>
    <mergeCell ref="I222:K222"/>
    <mergeCell ref="G223:H223"/>
    <mergeCell ref="I223:K223"/>
    <mergeCell ref="G224:H224"/>
    <mergeCell ref="I224:K224"/>
    <mergeCell ref="G225:H225"/>
    <mergeCell ref="I225:K225"/>
    <mergeCell ref="G226:H226"/>
    <mergeCell ref="I226:K226"/>
    <mergeCell ref="G234:H234"/>
    <mergeCell ref="I234:K234"/>
    <mergeCell ref="G235:H235"/>
    <mergeCell ref="I235:K235"/>
    <mergeCell ref="G236:H236"/>
    <mergeCell ref="I236:K236"/>
    <mergeCell ref="G227:H227"/>
    <mergeCell ref="I227:K227"/>
    <mergeCell ref="G228:H228"/>
    <mergeCell ref="I228:K228"/>
    <mergeCell ref="G229:H229"/>
    <mergeCell ref="I229:K229"/>
    <mergeCell ref="G230:H230"/>
    <mergeCell ref="I230:K230"/>
    <mergeCell ref="G231:H231"/>
    <mergeCell ref="I231:K231"/>
    <mergeCell ref="I232:K232"/>
    <mergeCell ref="G233:H233"/>
    <mergeCell ref="I233:K233"/>
    <mergeCell ref="G261:H261"/>
    <mergeCell ref="I261:K261"/>
    <mergeCell ref="G252:H252"/>
    <mergeCell ref="I252:K252"/>
    <mergeCell ref="G253:H253"/>
    <mergeCell ref="I253:K253"/>
    <mergeCell ref="G254:H254"/>
    <mergeCell ref="I254:K254"/>
    <mergeCell ref="G255:H255"/>
    <mergeCell ref="I255:K255"/>
    <mergeCell ref="G256:H256"/>
    <mergeCell ref="I256:K256"/>
    <mergeCell ref="G258:H258"/>
    <mergeCell ref="I258:K258"/>
    <mergeCell ref="G259:H259"/>
    <mergeCell ref="I259:K259"/>
    <mergeCell ref="G260:H260"/>
    <mergeCell ref="I260:K260"/>
    <mergeCell ref="G244:H244"/>
    <mergeCell ref="I244:K244"/>
    <mergeCell ref="G245:H245"/>
    <mergeCell ref="I245:K245"/>
    <mergeCell ref="G246:H246"/>
    <mergeCell ref="I246:K246"/>
    <mergeCell ref="G257:H257"/>
    <mergeCell ref="I257:K257"/>
    <mergeCell ref="G247:H247"/>
    <mergeCell ref="I247:K247"/>
    <mergeCell ref="G248:H248"/>
    <mergeCell ref="I248:K248"/>
    <mergeCell ref="G249:H249"/>
    <mergeCell ref="I249:K249"/>
    <mergeCell ref="G251:H251"/>
    <mergeCell ref="I251:K251"/>
    <mergeCell ref="G250:H250"/>
    <mergeCell ref="I250:K250"/>
    <mergeCell ref="E28:F28"/>
    <mergeCell ref="E29:F29"/>
    <mergeCell ref="E30:F30"/>
    <mergeCell ref="E31:F31"/>
    <mergeCell ref="D6:F6"/>
    <mergeCell ref="D7:F7"/>
    <mergeCell ref="E26:F26"/>
    <mergeCell ref="E27:F27"/>
    <mergeCell ref="E11:F11"/>
    <mergeCell ref="E10:F10"/>
    <mergeCell ref="E12:F12"/>
    <mergeCell ref="E13:F13"/>
    <mergeCell ref="E14:F14"/>
    <mergeCell ref="E15:F15"/>
    <mergeCell ref="E16:F16"/>
    <mergeCell ref="E17:F17"/>
    <mergeCell ref="E18:F18"/>
    <mergeCell ref="A9:Y9"/>
    <mergeCell ref="E8:N8"/>
    <mergeCell ref="J7:N7"/>
    <mergeCell ref="J6:N6"/>
    <mergeCell ref="O3:Q8"/>
    <mergeCell ref="D5:F5"/>
    <mergeCell ref="G7:I7"/>
    <mergeCell ref="E32:F32"/>
    <mergeCell ref="E33:F33"/>
    <mergeCell ref="G242:H242"/>
    <mergeCell ref="I242:K242"/>
    <mergeCell ref="G243:H243"/>
    <mergeCell ref="E19:F19"/>
    <mergeCell ref="E20:F20"/>
    <mergeCell ref="E21:F21"/>
    <mergeCell ref="E22:F22"/>
    <mergeCell ref="E23:F23"/>
    <mergeCell ref="E24:F24"/>
    <mergeCell ref="E25:F25"/>
    <mergeCell ref="I243:K243"/>
    <mergeCell ref="G237:H237"/>
    <mergeCell ref="I237:K237"/>
    <mergeCell ref="G238:H238"/>
    <mergeCell ref="I238:K238"/>
    <mergeCell ref="G239:H239"/>
    <mergeCell ref="I239:K239"/>
    <mergeCell ref="G240:H240"/>
    <mergeCell ref="I240:K240"/>
    <mergeCell ref="G241:H241"/>
    <mergeCell ref="I241:K241"/>
    <mergeCell ref="G232:H232"/>
    <mergeCell ref="G25:H25"/>
    <mergeCell ref="I28:K28"/>
    <mergeCell ref="I23:K23"/>
    <mergeCell ref="G24:H24"/>
    <mergeCell ref="I25:K25"/>
    <mergeCell ref="G23:H23"/>
    <mergeCell ref="I24:K24"/>
    <mergeCell ref="I26:K26"/>
    <mergeCell ref="G18:H18"/>
    <mergeCell ref="I18:K18"/>
    <mergeCell ref="G22:H22"/>
    <mergeCell ref="I19:K19"/>
    <mergeCell ref="G26:H26"/>
    <mergeCell ref="G21:H21"/>
    <mergeCell ref="I21:K21"/>
    <mergeCell ref="I22:K22"/>
    <mergeCell ref="E34:F34"/>
    <mergeCell ref="E35:F35"/>
    <mergeCell ref="E36:F36"/>
    <mergeCell ref="E37:F37"/>
    <mergeCell ref="E38:F38"/>
    <mergeCell ref="E41:F41"/>
    <mergeCell ref="E42:F42"/>
    <mergeCell ref="E39:F39"/>
    <mergeCell ref="E40:F40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34:F234"/>
    <mergeCell ref="E235:F235"/>
    <mergeCell ref="E236:F236"/>
    <mergeCell ref="E237:F237"/>
    <mergeCell ref="E238:F238"/>
    <mergeCell ref="E239:F239"/>
    <mergeCell ref="E240:F240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59:F259"/>
    <mergeCell ref="E260:F260"/>
    <mergeCell ref="E261:F261"/>
    <mergeCell ref="J11:K11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32:F232"/>
    <mergeCell ref="E233:F233"/>
  </mergeCells>
  <phoneticPr fontId="0" type="noConversion"/>
  <conditionalFormatting sqref="AG22:AG29 AG106:AG160 AH111:AH160">
    <cfRule type="expression" dxfId="531" priority="1514" stopIfTrue="1">
      <formula>$E22="Wandleser 700/800 W02"</formula>
    </cfRule>
    <cfRule type="expression" dxfId="530" priority="1515" stopIfTrue="1">
      <formula>$E22="Wandleser 2.05"</formula>
    </cfRule>
    <cfRule type="expression" dxfId="529" priority="1516" stopIfTrue="1">
      <formula>$E22="E-Zylinder"</formula>
    </cfRule>
    <cfRule type="expression" dxfId="528" priority="1517" stopIfTrue="1">
      <formula>$E22="PegaSys 2.1"</formula>
    </cfRule>
    <cfRule type="expression" dxfId="527" priority="1518" stopIfTrue="1">
      <formula>$E22="PegaSys Pincode"</formula>
    </cfRule>
  </conditionalFormatting>
  <conditionalFormatting sqref="G93:K93 G73:K90 G91:H92 I91:K91 G97:K103 G94:H96 G106:K109 G12:K12 G32:K69 G111:K160 N111:N160 Q166:R211 G16:K28 Q13:R160 M12:U12 M13:M261 T13:U261 P13:P261">
    <cfRule type="expression" dxfId="526" priority="1512" stopIfTrue="1">
      <formula>$E12="Wandleser 700/800 W02"</formula>
    </cfRule>
    <cfRule type="expression" dxfId="525" priority="1513" stopIfTrue="1">
      <formula>$E12="Wandleser 2.05"</formula>
    </cfRule>
  </conditionalFormatting>
  <conditionalFormatting sqref="G93:K93 G73:K90 G91:H92 I91:K91 G97:K103 G94:H96 G106:K109 G12:K12 G32:K69 G111:K160 N111:N160 Q166:R211 G16:K28 Q13:R160 M12:U12 M13:M261 T13:U261 P13:P261">
    <cfRule type="expression" dxfId="524" priority="1511" stopIfTrue="1">
      <formula>$E12="E-Zylinder"</formula>
    </cfRule>
  </conditionalFormatting>
  <conditionalFormatting sqref="Q12:S12 Q166:R211 Q13:R160 U12:U261">
    <cfRule type="expression" dxfId="523" priority="1509" stopIfTrue="1">
      <formula>$E12="PegaSys Office eVAYO"</formula>
    </cfRule>
    <cfRule type="expression" dxfId="522" priority="1510" stopIfTrue="1">
      <formula>$F12="Glas (Aufpreis)"</formula>
    </cfRule>
  </conditionalFormatting>
  <conditionalFormatting sqref="G110:K110">
    <cfRule type="expression" dxfId="521" priority="1502" stopIfTrue="1">
      <formula>$E110="Wandleser 700/800 W02"</formula>
    </cfRule>
    <cfRule type="expression" dxfId="520" priority="1503" stopIfTrue="1">
      <formula>$E110="Wandleser 2.05"</formula>
    </cfRule>
  </conditionalFormatting>
  <conditionalFormatting sqref="AG106:AG160">
    <cfRule type="expression" dxfId="519" priority="1494" stopIfTrue="1">
      <formula>$E106="Wandleser 700/800 W02"</formula>
    </cfRule>
    <cfRule type="expression" dxfId="518" priority="1495" stopIfTrue="1">
      <formula>$E106="Wandleser 2.05"</formula>
    </cfRule>
    <cfRule type="expression" dxfId="517" priority="1496" stopIfTrue="1">
      <formula>$E106="E-Zylinder"</formula>
    </cfRule>
    <cfRule type="expression" dxfId="516" priority="1497" stopIfTrue="1">
      <formula>$E106="PegaSys"</formula>
    </cfRule>
    <cfRule type="expression" dxfId="515" priority="1498" stopIfTrue="1">
      <formula>$E106="PegaSys Pincode"</formula>
    </cfRule>
  </conditionalFormatting>
  <conditionalFormatting sqref="G70:K71 G72:H72">
    <cfRule type="expression" dxfId="514" priority="1492" stopIfTrue="1">
      <formula>$E70="Wandleser 700/800 W02"</formula>
    </cfRule>
    <cfRule type="expression" dxfId="513" priority="1493" stopIfTrue="1">
      <formula>$E70="Wandleser 2.05"</formula>
    </cfRule>
  </conditionalFormatting>
  <conditionalFormatting sqref="G70:K71 G72:H72">
    <cfRule type="expression" dxfId="512" priority="1491" stopIfTrue="1">
      <formula>$E70="E-Zylinder"</formula>
    </cfRule>
  </conditionalFormatting>
  <conditionalFormatting sqref="I72:K72 I94:K96">
    <cfRule type="expression" dxfId="511" priority="1521" stopIfTrue="1">
      <formula>$E73="Wandleser 700/800 W02"</formula>
    </cfRule>
    <cfRule type="expression" dxfId="510" priority="1522" stopIfTrue="1">
      <formula>$E73="Wandleser 2.05"</formula>
    </cfRule>
  </conditionalFormatting>
  <conditionalFormatting sqref="I72:K72 I94:K96">
    <cfRule type="expression" dxfId="509" priority="1524" stopIfTrue="1">
      <formula>$E73="E-Zylinder"</formula>
    </cfRule>
  </conditionalFormatting>
  <conditionalFormatting sqref="I92:K92">
    <cfRule type="expression" dxfId="508" priority="1527" stopIfTrue="1">
      <formula>$E91="Wandleser 700/800 W02"</formula>
    </cfRule>
    <cfRule type="expression" dxfId="507" priority="1528" stopIfTrue="1">
      <formula>$E91="Wandleser 2.05"</formula>
    </cfRule>
  </conditionalFormatting>
  <conditionalFormatting sqref="I92:K92">
    <cfRule type="expression" dxfId="506" priority="1530" stopIfTrue="1">
      <formula>$E91="E-Zylinder"</formula>
    </cfRule>
  </conditionalFormatting>
  <conditionalFormatting sqref="G104:K105">
    <cfRule type="expression" dxfId="505" priority="1487" stopIfTrue="1">
      <formula>$E104="Wandleser 700/800 W02"</formula>
    </cfRule>
    <cfRule type="expression" dxfId="504" priority="1488" stopIfTrue="1">
      <formula>$E104="Wandleser 2.05"</formula>
    </cfRule>
  </conditionalFormatting>
  <conditionalFormatting sqref="G104:K105">
    <cfRule type="expression" dxfId="503" priority="1486" stopIfTrue="1">
      <formula>$E104="E-Zylinder"</formula>
    </cfRule>
  </conditionalFormatting>
  <conditionalFormatting sqref="G12:K12 AG22:AG29 AG106:AG160 AH111:AH160 N111:N160 Q166:R211 G32:K160 G16:K28 Q13:R160 M12:U12 AM12 AO12 M13:M261 T13:U261 P13:P261">
    <cfRule type="expression" dxfId="502" priority="1478" stopIfTrue="1">
      <formula>$E12="Pincode Wandleser"</formula>
    </cfRule>
  </conditionalFormatting>
  <conditionalFormatting sqref="AG22:AG29 AG106:AG160 AH111:AH160 AM12 AO12">
    <cfRule type="expression" dxfId="501" priority="1469" stopIfTrue="1">
      <formula>$E12="PegaSys 2.05"</formula>
    </cfRule>
    <cfRule type="expression" dxfId="500" priority="1471" stopIfTrue="1">
      <formula>$E12="PegaSys 2.1"</formula>
    </cfRule>
    <cfRule type="expression" dxfId="499" priority="1472" stopIfTrue="1">
      <formula>$E12="PegaSys Pincode"</formula>
    </cfRule>
  </conditionalFormatting>
  <conditionalFormatting sqref="AG106:AG160 AM12 AO12">
    <cfRule type="expression" dxfId="498" priority="1466" stopIfTrue="1">
      <formula>ISERROR(AG12)</formula>
    </cfRule>
  </conditionalFormatting>
  <conditionalFormatting sqref="L12:L261">
    <cfRule type="expression" dxfId="497" priority="1257" stopIfTrue="1">
      <formula>$E12="Wandleser 700/800 W02"</formula>
    </cfRule>
    <cfRule type="expression" dxfId="496" priority="1258" stopIfTrue="1">
      <formula>$E12="Wandleser 2.05"</formula>
    </cfRule>
  </conditionalFormatting>
  <conditionalFormatting sqref="L12:L261">
    <cfRule type="expression" dxfId="495" priority="1256" stopIfTrue="1">
      <formula>$E12="E-Zylinder"</formula>
    </cfRule>
  </conditionalFormatting>
  <conditionalFormatting sqref="L12:L261">
    <cfRule type="expression" dxfId="494" priority="1255" stopIfTrue="1">
      <formula>$E12="Pincode Wandleser"</formula>
    </cfRule>
  </conditionalFormatting>
  <conditionalFormatting sqref="AG12:AG13">
    <cfRule type="expression" dxfId="493" priority="1222" stopIfTrue="1">
      <formula>$E12="Wandleser 700/800 W02"</formula>
    </cfRule>
    <cfRule type="expression" dxfId="492" priority="1223" stopIfTrue="1">
      <formula>$E12="Wandleser 2.05"</formula>
    </cfRule>
    <cfRule type="expression" dxfId="491" priority="1224" stopIfTrue="1">
      <formula>$E12="E-Zylinder"</formula>
    </cfRule>
    <cfRule type="expression" dxfId="490" priority="1225" stopIfTrue="1">
      <formula>$E12="PegaSys 2.1"</formula>
    </cfRule>
    <cfRule type="expression" dxfId="489" priority="1226" stopIfTrue="1">
      <formula>$E12="PegaSys Pincode"</formula>
    </cfRule>
  </conditionalFormatting>
  <conditionalFormatting sqref="AG12:AG13">
    <cfRule type="expression" dxfId="488" priority="1221" stopIfTrue="1">
      <formula>$E12="Pincode Wandleser"</formula>
    </cfRule>
  </conditionalFormatting>
  <conditionalFormatting sqref="AG12:AG13">
    <cfRule type="expression" dxfId="487" priority="1218" stopIfTrue="1">
      <formula>$E12="PegaSys 2.05"</formula>
    </cfRule>
    <cfRule type="expression" dxfId="486" priority="1219" stopIfTrue="1">
      <formula>$E12="PegaSys 2.1"</formula>
    </cfRule>
    <cfRule type="expression" dxfId="485" priority="1220" stopIfTrue="1">
      <formula>$E12="PegaSys Pincode"</formula>
    </cfRule>
  </conditionalFormatting>
  <conditionalFormatting sqref="Z12:AF12 Z163:Z211 AB163:AF211 Z13:Z160 AB13:AF160 AA13:AA261">
    <cfRule type="expression" dxfId="484" priority="1213" stopIfTrue="1">
      <formula>$E12="Wandleser 700/800 W02"</formula>
    </cfRule>
    <cfRule type="expression" dxfId="483" priority="1214" stopIfTrue="1">
      <formula>$E12="Wandleser 2.05"</formula>
    </cfRule>
    <cfRule type="expression" dxfId="482" priority="1215" stopIfTrue="1">
      <formula>$E12="E-Zylinder"</formula>
    </cfRule>
    <cfRule type="expression" dxfId="481" priority="1216" stopIfTrue="1">
      <formula>$E12="PegaSys 2.1"</formula>
    </cfRule>
    <cfRule type="expression" dxfId="480" priority="1217" stopIfTrue="1">
      <formula>$E12="PegaSys Pincode"</formula>
    </cfRule>
  </conditionalFormatting>
  <conditionalFormatting sqref="Z12:AF12 Z163:Z211 AB163:AF211 Z13:Z160 AB13:AF160 AA13:AA261">
    <cfRule type="expression" dxfId="479" priority="1212" stopIfTrue="1">
      <formula>$E12="Pincode Wandleser"</formula>
    </cfRule>
  </conditionalFormatting>
  <conditionalFormatting sqref="Z12:AF12 Z163:Z211 AB163:AF211 Z13:Z160 AB13:AF160 AA13:AA261">
    <cfRule type="expression" dxfId="478" priority="1209" stopIfTrue="1">
      <formula>$E12="PegaSys 2.05"</formula>
    </cfRule>
    <cfRule type="expression" dxfId="477" priority="1210" stopIfTrue="1">
      <formula>$E12="PegaSys 2.1"</formula>
    </cfRule>
    <cfRule type="expression" dxfId="476" priority="1211" stopIfTrue="1">
      <formula>$E12="PegaSys Pincode"</formula>
    </cfRule>
  </conditionalFormatting>
  <conditionalFormatting sqref="AH12">
    <cfRule type="expression" dxfId="475" priority="1204" stopIfTrue="1">
      <formula>$E12="Wandleser 700/800 W02"</formula>
    </cfRule>
    <cfRule type="expression" dxfId="474" priority="1205" stopIfTrue="1">
      <formula>$E12="Wandleser 2.05"</formula>
    </cfRule>
    <cfRule type="expression" dxfId="473" priority="1206" stopIfTrue="1">
      <formula>$E12="E-Zylinder"</formula>
    </cfRule>
    <cfRule type="expression" dxfId="472" priority="1207" stopIfTrue="1">
      <formula>$E12="PegaSys 2.1"</formula>
    </cfRule>
    <cfRule type="expression" dxfId="471" priority="1208" stopIfTrue="1">
      <formula>$E12="PegaSys Pincode"</formula>
    </cfRule>
  </conditionalFormatting>
  <conditionalFormatting sqref="AH12">
    <cfRule type="expression" dxfId="470" priority="1203" stopIfTrue="1">
      <formula>$E12="Pincode Wandleser"</formula>
    </cfRule>
  </conditionalFormatting>
  <conditionalFormatting sqref="AH12">
    <cfRule type="expression" dxfId="469" priority="1200" stopIfTrue="1">
      <formula>$E12="PegaSys 2.05"</formula>
    </cfRule>
    <cfRule type="expression" dxfId="468" priority="1201" stopIfTrue="1">
      <formula>$E12="PegaSys 2.1"</formula>
    </cfRule>
    <cfRule type="expression" dxfId="467" priority="1202" stopIfTrue="1">
      <formula>$E12="PegaSys Pincode"</formula>
    </cfRule>
  </conditionalFormatting>
  <conditionalFormatting sqref="AH12">
    <cfRule type="expression" dxfId="466" priority="1199" stopIfTrue="1">
      <formula>ISERROR(AH12)</formula>
    </cfRule>
  </conditionalFormatting>
  <conditionalFormatting sqref="AG14">
    <cfRule type="expression" dxfId="465" priority="1194" stopIfTrue="1">
      <formula>$E14="Wandleser 700/800 W02"</formula>
    </cfRule>
    <cfRule type="expression" dxfId="464" priority="1195" stopIfTrue="1">
      <formula>$E14="Wandleser 2.05"</formula>
    </cfRule>
    <cfRule type="expression" dxfId="463" priority="1196" stopIfTrue="1">
      <formula>$E14="E-Zylinder"</formula>
    </cfRule>
    <cfRule type="expression" dxfId="462" priority="1197" stopIfTrue="1">
      <formula>$E14="PegaSys 2.1"</formula>
    </cfRule>
    <cfRule type="expression" dxfId="461" priority="1198" stopIfTrue="1">
      <formula>$E14="PegaSys Pincode"</formula>
    </cfRule>
  </conditionalFormatting>
  <conditionalFormatting sqref="AG14">
    <cfRule type="expression" dxfId="460" priority="1193" stopIfTrue="1">
      <formula>$E14="Pincode Wandleser"</formula>
    </cfRule>
  </conditionalFormatting>
  <conditionalFormatting sqref="AG14">
    <cfRule type="expression" dxfId="459" priority="1190" stopIfTrue="1">
      <formula>$E14="PegaSys 2.05"</formula>
    </cfRule>
    <cfRule type="expression" dxfId="458" priority="1191" stopIfTrue="1">
      <formula>$E14="PegaSys 2.1"</formula>
    </cfRule>
    <cfRule type="expression" dxfId="457" priority="1192" stopIfTrue="1">
      <formula>$E14="PegaSys Pincode"</formula>
    </cfRule>
  </conditionalFormatting>
  <conditionalFormatting sqref="AG15">
    <cfRule type="expression" dxfId="456" priority="1166" stopIfTrue="1">
      <formula>$E15="Wandleser 700/800 W02"</formula>
    </cfRule>
    <cfRule type="expression" dxfId="455" priority="1167" stopIfTrue="1">
      <formula>$E15="Wandleser 2.05"</formula>
    </cfRule>
    <cfRule type="expression" dxfId="454" priority="1168" stopIfTrue="1">
      <formula>$E15="E-Zylinder"</formula>
    </cfRule>
    <cfRule type="expression" dxfId="453" priority="1169" stopIfTrue="1">
      <formula>$E15="PegaSys 2.1"</formula>
    </cfRule>
    <cfRule type="expression" dxfId="452" priority="1170" stopIfTrue="1">
      <formula>$E15="PegaSys Pincode"</formula>
    </cfRule>
  </conditionalFormatting>
  <conditionalFormatting sqref="AG15">
    <cfRule type="expression" dxfId="451" priority="1165" stopIfTrue="1">
      <formula>$E15="Pincode Wandleser"</formula>
    </cfRule>
  </conditionalFormatting>
  <conditionalFormatting sqref="AG15">
    <cfRule type="expression" dxfId="450" priority="1162" stopIfTrue="1">
      <formula>$E15="PegaSys 2.05"</formula>
    </cfRule>
    <cfRule type="expression" dxfId="449" priority="1163" stopIfTrue="1">
      <formula>$E15="PegaSys 2.1"</formula>
    </cfRule>
    <cfRule type="expression" dxfId="448" priority="1164" stopIfTrue="1">
      <formula>$E15="PegaSys Pincode"</formula>
    </cfRule>
  </conditionalFormatting>
  <conditionalFormatting sqref="AG16">
    <cfRule type="expression" dxfId="447" priority="1138" stopIfTrue="1">
      <formula>$E16="Wandleser 700/800 W02"</formula>
    </cfRule>
    <cfRule type="expression" dxfId="446" priority="1139" stopIfTrue="1">
      <formula>$E16="Wandleser 2.05"</formula>
    </cfRule>
    <cfRule type="expression" dxfId="445" priority="1140" stopIfTrue="1">
      <formula>$E16="E-Zylinder"</formula>
    </cfRule>
    <cfRule type="expression" dxfId="444" priority="1141" stopIfTrue="1">
      <formula>$E16="PegaSys 2.1"</formula>
    </cfRule>
    <cfRule type="expression" dxfId="443" priority="1142" stopIfTrue="1">
      <formula>$E16="PegaSys Pincode"</formula>
    </cfRule>
  </conditionalFormatting>
  <conditionalFormatting sqref="AG16">
    <cfRule type="expression" dxfId="442" priority="1137" stopIfTrue="1">
      <formula>$E16="Pincode Wandleser"</formula>
    </cfRule>
  </conditionalFormatting>
  <conditionalFormatting sqref="AG16">
    <cfRule type="expression" dxfId="441" priority="1134" stopIfTrue="1">
      <formula>$E16="PegaSys 2.05"</formula>
    </cfRule>
    <cfRule type="expression" dxfId="440" priority="1135" stopIfTrue="1">
      <formula>$E16="PegaSys 2.1"</formula>
    </cfRule>
    <cfRule type="expression" dxfId="439" priority="1136" stopIfTrue="1">
      <formula>$E16="PegaSys Pincode"</formula>
    </cfRule>
  </conditionalFormatting>
  <conditionalFormatting sqref="AG17">
    <cfRule type="expression" dxfId="438" priority="1110" stopIfTrue="1">
      <formula>$E17="Wandleser 700/800 W02"</formula>
    </cfRule>
    <cfRule type="expression" dxfId="437" priority="1111" stopIfTrue="1">
      <formula>$E17="Wandleser 2.05"</formula>
    </cfRule>
    <cfRule type="expression" dxfId="436" priority="1112" stopIfTrue="1">
      <formula>$E17="E-Zylinder"</formula>
    </cfRule>
    <cfRule type="expression" dxfId="435" priority="1113" stopIfTrue="1">
      <formula>$E17="PegaSys 2.1"</formula>
    </cfRule>
    <cfRule type="expression" dxfId="434" priority="1114" stopIfTrue="1">
      <formula>$E17="PegaSys Pincode"</formula>
    </cfRule>
  </conditionalFormatting>
  <conditionalFormatting sqref="AG17">
    <cfRule type="expression" dxfId="433" priority="1109" stopIfTrue="1">
      <formula>$E17="Pincode Wandleser"</formula>
    </cfRule>
  </conditionalFormatting>
  <conditionalFormatting sqref="AG17">
    <cfRule type="expression" dxfId="432" priority="1106" stopIfTrue="1">
      <formula>$E17="PegaSys 2.05"</formula>
    </cfRule>
    <cfRule type="expression" dxfId="431" priority="1107" stopIfTrue="1">
      <formula>$E17="PegaSys 2.1"</formula>
    </cfRule>
    <cfRule type="expression" dxfId="430" priority="1108" stopIfTrue="1">
      <formula>$E17="PegaSys Pincode"</formula>
    </cfRule>
  </conditionalFormatting>
  <conditionalFormatting sqref="AG18">
    <cfRule type="expression" dxfId="429" priority="1082" stopIfTrue="1">
      <formula>$E18="Wandleser 700/800 W02"</formula>
    </cfRule>
    <cfRule type="expression" dxfId="428" priority="1083" stopIfTrue="1">
      <formula>$E18="Wandleser 2.05"</formula>
    </cfRule>
    <cfRule type="expression" dxfId="427" priority="1084" stopIfTrue="1">
      <formula>$E18="E-Zylinder"</formula>
    </cfRule>
    <cfRule type="expression" dxfId="426" priority="1085" stopIfTrue="1">
      <formula>$E18="PegaSys 2.1"</formula>
    </cfRule>
    <cfRule type="expression" dxfId="425" priority="1086" stopIfTrue="1">
      <formula>$E18="PegaSys Pincode"</formula>
    </cfRule>
  </conditionalFormatting>
  <conditionalFormatting sqref="AG18">
    <cfRule type="expression" dxfId="424" priority="1081" stopIfTrue="1">
      <formula>$E18="Pincode Wandleser"</formula>
    </cfRule>
  </conditionalFormatting>
  <conditionalFormatting sqref="AG18">
    <cfRule type="expression" dxfId="423" priority="1078" stopIfTrue="1">
      <formula>$E18="PegaSys 2.05"</formula>
    </cfRule>
    <cfRule type="expression" dxfId="422" priority="1079" stopIfTrue="1">
      <formula>$E18="PegaSys 2.1"</formula>
    </cfRule>
    <cfRule type="expression" dxfId="421" priority="1080" stopIfTrue="1">
      <formula>$E18="PegaSys Pincode"</formula>
    </cfRule>
  </conditionalFormatting>
  <conditionalFormatting sqref="AG19">
    <cfRule type="expression" dxfId="420" priority="1054" stopIfTrue="1">
      <formula>$E19="Wandleser 700/800 W02"</formula>
    </cfRule>
    <cfRule type="expression" dxfId="419" priority="1055" stopIfTrue="1">
      <formula>$E19="Wandleser 2.05"</formula>
    </cfRule>
    <cfRule type="expression" dxfId="418" priority="1056" stopIfTrue="1">
      <formula>$E19="E-Zylinder"</formula>
    </cfRule>
    <cfRule type="expression" dxfId="417" priority="1057" stopIfTrue="1">
      <formula>$E19="PegaSys 2.1"</formula>
    </cfRule>
    <cfRule type="expression" dxfId="416" priority="1058" stopIfTrue="1">
      <formula>$E19="PegaSys Pincode"</formula>
    </cfRule>
  </conditionalFormatting>
  <conditionalFormatting sqref="AG19">
    <cfRule type="expression" dxfId="415" priority="1053" stopIfTrue="1">
      <formula>$E19="Pincode Wandleser"</formula>
    </cfRule>
  </conditionalFormatting>
  <conditionalFormatting sqref="AG19">
    <cfRule type="expression" dxfId="414" priority="1050" stopIfTrue="1">
      <formula>$E19="PegaSys 2.05"</formula>
    </cfRule>
    <cfRule type="expression" dxfId="413" priority="1051" stopIfTrue="1">
      <formula>$E19="PegaSys 2.1"</formula>
    </cfRule>
    <cfRule type="expression" dxfId="412" priority="1052" stopIfTrue="1">
      <formula>$E19="PegaSys Pincode"</formula>
    </cfRule>
  </conditionalFormatting>
  <conditionalFormatting sqref="AG20">
    <cfRule type="expression" dxfId="411" priority="1026" stopIfTrue="1">
      <formula>$E20="Wandleser 700/800 W02"</formula>
    </cfRule>
    <cfRule type="expression" dxfId="410" priority="1027" stopIfTrue="1">
      <formula>$E20="Wandleser 2.05"</formula>
    </cfRule>
    <cfRule type="expression" dxfId="409" priority="1028" stopIfTrue="1">
      <formula>$E20="E-Zylinder"</formula>
    </cfRule>
    <cfRule type="expression" dxfId="408" priority="1029" stopIfTrue="1">
      <formula>$E20="PegaSys 2.1"</formula>
    </cfRule>
    <cfRule type="expression" dxfId="407" priority="1030" stopIfTrue="1">
      <formula>$E20="PegaSys Pincode"</formula>
    </cfRule>
  </conditionalFormatting>
  <conditionalFormatting sqref="AG20">
    <cfRule type="expression" dxfId="406" priority="1025" stopIfTrue="1">
      <formula>$E20="Pincode Wandleser"</formula>
    </cfRule>
  </conditionalFormatting>
  <conditionalFormatting sqref="AG20">
    <cfRule type="expression" dxfId="405" priority="1022" stopIfTrue="1">
      <formula>$E20="PegaSys 2.05"</formula>
    </cfRule>
    <cfRule type="expression" dxfId="404" priority="1023" stopIfTrue="1">
      <formula>$E20="PegaSys 2.1"</formula>
    </cfRule>
    <cfRule type="expression" dxfId="403" priority="1024" stopIfTrue="1">
      <formula>$E20="PegaSys Pincode"</formula>
    </cfRule>
  </conditionalFormatting>
  <conditionalFormatting sqref="AG21">
    <cfRule type="expression" dxfId="402" priority="998" stopIfTrue="1">
      <formula>$E21="Wandleser 700/800 W02"</formula>
    </cfRule>
    <cfRule type="expression" dxfId="401" priority="999" stopIfTrue="1">
      <formula>$E21="Wandleser 2.05"</formula>
    </cfRule>
    <cfRule type="expression" dxfId="400" priority="1000" stopIfTrue="1">
      <formula>$E21="E-Zylinder"</formula>
    </cfRule>
    <cfRule type="expression" dxfId="399" priority="1001" stopIfTrue="1">
      <formula>$E21="PegaSys 2.1"</formula>
    </cfRule>
    <cfRule type="expression" dxfId="398" priority="1002" stopIfTrue="1">
      <formula>$E21="PegaSys Pincode"</formula>
    </cfRule>
  </conditionalFormatting>
  <conditionalFormatting sqref="AG21">
    <cfRule type="expression" dxfId="397" priority="997" stopIfTrue="1">
      <formula>$E21="Pincode Wandleser"</formula>
    </cfRule>
  </conditionalFormatting>
  <conditionalFormatting sqref="AG21">
    <cfRule type="expression" dxfId="396" priority="994" stopIfTrue="1">
      <formula>$E21="PegaSys 2.05"</formula>
    </cfRule>
    <cfRule type="expression" dxfId="395" priority="995" stopIfTrue="1">
      <formula>$E21="PegaSys 2.1"</formula>
    </cfRule>
    <cfRule type="expression" dxfId="394" priority="996" stopIfTrue="1">
      <formula>$E21="PegaSys Pincode"</formula>
    </cfRule>
  </conditionalFormatting>
  <conditionalFormatting sqref="G31:K31">
    <cfRule type="expression" dxfId="393" priority="900" stopIfTrue="1">
      <formula>$E31="Wandleser 700/800 W02"</formula>
    </cfRule>
    <cfRule type="expression" dxfId="392" priority="901" stopIfTrue="1">
      <formula>$E31="Wandleser 2.05"</formula>
    </cfRule>
  </conditionalFormatting>
  <conditionalFormatting sqref="G31:K31">
    <cfRule type="expression" dxfId="391" priority="899" stopIfTrue="1">
      <formula>$E31="E-Zylinder"</formula>
    </cfRule>
  </conditionalFormatting>
  <conditionalFormatting sqref="G31:K31">
    <cfRule type="expression" dxfId="390" priority="896" stopIfTrue="1">
      <formula>$E31="Pincode Wandleser"</formula>
    </cfRule>
  </conditionalFormatting>
  <conditionalFormatting sqref="N31:N110 N14:N28">
    <cfRule type="expression" dxfId="389" priority="829" stopIfTrue="1">
      <formula>$E14="Wandleser 700/800 W02"</formula>
    </cfRule>
    <cfRule type="expression" dxfId="388" priority="830" stopIfTrue="1">
      <formula>$E14="Wandleser 2.05"</formula>
    </cfRule>
  </conditionalFormatting>
  <conditionalFormatting sqref="N31:N110 N14:N28">
    <cfRule type="expression" dxfId="387" priority="828" stopIfTrue="1">
      <formula>$E14="E-Zylinder"</formula>
    </cfRule>
  </conditionalFormatting>
  <conditionalFormatting sqref="N31:N110 N14:N28">
    <cfRule type="expression" dxfId="386" priority="827" stopIfTrue="1">
      <formula>$E14="Pincode Wandleser"</formula>
    </cfRule>
  </conditionalFormatting>
  <conditionalFormatting sqref="AH14:AH110">
    <cfRule type="expression" dxfId="385" priority="798" stopIfTrue="1">
      <formula>$E14="Wandleser 700/800 W02"</formula>
    </cfRule>
    <cfRule type="expression" dxfId="384" priority="799" stopIfTrue="1">
      <formula>$E14="Wandleser 2.05"</formula>
    </cfRule>
    <cfRule type="expression" dxfId="383" priority="800" stopIfTrue="1">
      <formula>$E14="E-Zylinder"</formula>
    </cfRule>
    <cfRule type="expression" dxfId="382" priority="801">
      <formula>$E14="PegaSys 2.1"</formula>
    </cfRule>
    <cfRule type="expression" dxfId="381" priority="802">
      <formula>$E14="PegaSys Pincode"</formula>
    </cfRule>
  </conditionalFormatting>
  <conditionalFormatting sqref="AH14:AH110">
    <cfRule type="expression" dxfId="380" priority="797" stopIfTrue="1">
      <formula>$E14="Pincode Wandleser"</formula>
    </cfRule>
  </conditionalFormatting>
  <conditionalFormatting sqref="AH14:AH110">
    <cfRule type="expression" dxfId="379" priority="794">
      <formula>$E14="PegaSys 2.05"</formula>
    </cfRule>
    <cfRule type="expression" dxfId="378" priority="795">
      <formula>$E14="PegaSys 2.1"</formula>
    </cfRule>
    <cfRule type="expression" dxfId="377" priority="796">
      <formula>$E14="PegaSys Pincode"</formula>
    </cfRule>
  </conditionalFormatting>
  <conditionalFormatting sqref="AH14:AH110">
    <cfRule type="expression" dxfId="376" priority="793" stopIfTrue="1">
      <formula>ISERROR(AH14)</formula>
    </cfRule>
  </conditionalFormatting>
  <conditionalFormatting sqref="N13">
    <cfRule type="expression" dxfId="375" priority="782" stopIfTrue="1">
      <formula>$E13="Wandleser 700/800 W02"</formula>
    </cfRule>
    <cfRule type="expression" dxfId="374" priority="783" stopIfTrue="1">
      <formula>$E13="Wandleser 2.05"</formula>
    </cfRule>
  </conditionalFormatting>
  <conditionalFormatting sqref="N13">
    <cfRule type="expression" dxfId="373" priority="781" stopIfTrue="1">
      <formula>$E13="E-Zylinder"</formula>
    </cfRule>
  </conditionalFormatting>
  <conditionalFormatting sqref="N13">
    <cfRule type="expression" dxfId="372" priority="780" stopIfTrue="1">
      <formula>$E13="Pincode Wandleser"</formula>
    </cfRule>
  </conditionalFormatting>
  <conditionalFormatting sqref="AH13 AO12 AK12:AM261">
    <cfRule type="expression" dxfId="371" priority="768" stopIfTrue="1">
      <formula>$E12="PegaSys 2.1"</formula>
    </cfRule>
    <cfRule type="expression" dxfId="370" priority="769" stopIfTrue="1">
      <formula>$E12="PegaSys Pincode"</formula>
    </cfRule>
  </conditionalFormatting>
  <conditionalFormatting sqref="AH13 AK12:AM261">
    <cfRule type="expression" dxfId="369" priority="764" stopIfTrue="1">
      <formula>$E12="Pincode Wandleser"</formula>
    </cfRule>
  </conditionalFormatting>
  <conditionalFormatting sqref="AH13 AK12:AM261">
    <cfRule type="expression" dxfId="368" priority="761" stopIfTrue="1">
      <formula>$E12="PegaSys 2.05"</formula>
    </cfRule>
    <cfRule type="expression" dxfId="367" priority="762" stopIfTrue="1">
      <formula>$E12="PegaSys 2.1"</formula>
    </cfRule>
    <cfRule type="expression" dxfId="366" priority="763" stopIfTrue="1">
      <formula>$E12="PegaSys Pincode"</formula>
    </cfRule>
  </conditionalFormatting>
  <conditionalFormatting sqref="AH13 AK12:AM261">
    <cfRule type="expression" dxfId="365" priority="760" stopIfTrue="1">
      <formula>ISERROR(AH12)</formula>
    </cfRule>
  </conditionalFormatting>
  <conditionalFormatting sqref="AH111:AH160">
    <cfRule type="expression" dxfId="364" priority="750" stopIfTrue="1">
      <formula>ISERROR(AH111)</formula>
    </cfRule>
  </conditionalFormatting>
  <conditionalFormatting sqref="AG163:AH211">
    <cfRule type="expression" dxfId="363" priority="689" stopIfTrue="1">
      <formula>$E163="Wandleser 700/800 W02"</formula>
    </cfRule>
    <cfRule type="expression" dxfId="362" priority="690" stopIfTrue="1">
      <formula>$E163="Wandleser 2.05"</formula>
    </cfRule>
    <cfRule type="expression" dxfId="361" priority="691" stopIfTrue="1">
      <formula>$E163="E-Zylinder"</formula>
    </cfRule>
    <cfRule type="expression" dxfId="360" priority="692" stopIfTrue="1">
      <formula>$E163="PegaSys 2.1"</formula>
    </cfRule>
    <cfRule type="expression" dxfId="359" priority="693" stopIfTrue="1">
      <formula>$E163="PegaSys Pincode"</formula>
    </cfRule>
  </conditionalFormatting>
  <conditionalFormatting sqref="N166:N211 G166:K211">
    <cfRule type="expression" dxfId="358" priority="687" stopIfTrue="1">
      <formula>$E166="Wandleser 700/800 W02"</formula>
    </cfRule>
    <cfRule type="expression" dxfId="357" priority="688" stopIfTrue="1">
      <formula>$E166="Wandleser 2.05"</formula>
    </cfRule>
  </conditionalFormatting>
  <conditionalFormatting sqref="N166:N211 G166:K211">
    <cfRule type="expression" dxfId="356" priority="686" stopIfTrue="1">
      <formula>$E166="E-Zylinder"</formula>
    </cfRule>
  </conditionalFormatting>
  <conditionalFormatting sqref="AG163:AG211">
    <cfRule type="expression" dxfId="355" priority="679" stopIfTrue="1">
      <formula>$E163="Wandleser 700/800 W02"</formula>
    </cfRule>
    <cfRule type="expression" dxfId="354" priority="680" stopIfTrue="1">
      <formula>$E163="Wandleser 2.05"</formula>
    </cfRule>
    <cfRule type="expression" dxfId="353" priority="681" stopIfTrue="1">
      <formula>$E163="E-Zylinder"</formula>
    </cfRule>
    <cfRule type="expression" dxfId="352" priority="682" stopIfTrue="1">
      <formula>$E163="PegaSys"</formula>
    </cfRule>
    <cfRule type="expression" dxfId="351" priority="683" stopIfTrue="1">
      <formula>$E163="PegaSys Pincode"</formula>
    </cfRule>
  </conditionalFormatting>
  <conditionalFormatting sqref="AG163:AH211 N166:N211 G166:K211">
    <cfRule type="expression" dxfId="350" priority="678" stopIfTrue="1">
      <formula>$E163="Pincode Wandleser"</formula>
    </cfRule>
  </conditionalFormatting>
  <conditionalFormatting sqref="AG163:AH211">
    <cfRule type="expression" dxfId="349" priority="675" stopIfTrue="1">
      <formula>$E163="PegaSys 2.05"</formula>
    </cfRule>
    <cfRule type="expression" dxfId="348" priority="676" stopIfTrue="1">
      <formula>$E163="PegaSys 2.1"</formula>
    </cfRule>
    <cfRule type="expression" dxfId="347" priority="677" stopIfTrue="1">
      <formula>$E163="PegaSys Pincode"</formula>
    </cfRule>
  </conditionalFormatting>
  <conditionalFormatting sqref="AG163:AG211">
    <cfRule type="expression" dxfId="346" priority="674" stopIfTrue="1">
      <formula>ISERROR(AG163)</formula>
    </cfRule>
  </conditionalFormatting>
  <conditionalFormatting sqref="AH163:AH211">
    <cfRule type="expression" dxfId="345" priority="667" stopIfTrue="1">
      <formula>ISERROR(AH163)</formula>
    </cfRule>
  </conditionalFormatting>
  <conditionalFormatting sqref="G29:K30">
    <cfRule type="expression" dxfId="344" priority="665" stopIfTrue="1">
      <formula>$E29="Wandleser 700/800 W02"</formula>
    </cfRule>
    <cfRule type="expression" dxfId="343" priority="666" stopIfTrue="1">
      <formula>$E29="Wandleser 2.05"</formula>
    </cfRule>
  </conditionalFormatting>
  <conditionalFormatting sqref="G29:K30">
    <cfRule type="expression" dxfId="342" priority="664" stopIfTrue="1">
      <formula>$E29="E-Zylinder"</formula>
    </cfRule>
  </conditionalFormatting>
  <conditionalFormatting sqref="G29:K30">
    <cfRule type="expression" dxfId="341" priority="661" stopIfTrue="1">
      <formula>$E29="Pincode Wandleser"</formula>
    </cfRule>
  </conditionalFormatting>
  <conditionalFormatting sqref="N29:N30">
    <cfRule type="expression" dxfId="340" priority="638" stopIfTrue="1">
      <formula>$E29="Wandleser 700/800 W02"</formula>
    </cfRule>
    <cfRule type="expression" dxfId="339" priority="639" stopIfTrue="1">
      <formula>$E29="Wandleser 2.05"</formula>
    </cfRule>
  </conditionalFormatting>
  <conditionalFormatting sqref="N29:N30">
    <cfRule type="expression" dxfId="338" priority="637" stopIfTrue="1">
      <formula>$E29="E-Zylinder"</formula>
    </cfRule>
  </conditionalFormatting>
  <conditionalFormatting sqref="N29:N30">
    <cfRule type="expression" dxfId="337" priority="636" stopIfTrue="1">
      <formula>$E29="Pincode Wandleser"</formula>
    </cfRule>
  </conditionalFormatting>
  <conditionalFormatting sqref="Q12:R160 Q166:R211 U12:U261">
    <cfRule type="expression" dxfId="336" priority="617" stopIfTrue="1">
      <formula>$F12="Edelstahl"</formula>
    </cfRule>
  </conditionalFormatting>
  <conditionalFormatting sqref="V14:V16 V163:V211 V24:V160">
    <cfRule type="expression" dxfId="335" priority="569" stopIfTrue="1">
      <formula>$E14="Wandleser 700/800 W02"</formula>
    </cfRule>
    <cfRule type="expression" dxfId="334" priority="570" stopIfTrue="1">
      <formula>$E14="Wandleser 2.05"</formula>
    </cfRule>
  </conditionalFormatting>
  <conditionalFormatting sqref="V14:V16 V163:V211 V24:V160">
    <cfRule type="expression" dxfId="333" priority="567" stopIfTrue="1">
      <formula>$E14="PegaSys Office eVAYO"</formula>
    </cfRule>
    <cfRule type="expression" dxfId="332" priority="568" stopIfTrue="1">
      <formula>$F14="Glas (Aufpreis)"</formula>
    </cfRule>
  </conditionalFormatting>
  <conditionalFormatting sqref="V14:V16 V163:V211 V24:V160">
    <cfRule type="expression" dxfId="331" priority="566" stopIfTrue="1">
      <formula>$E14="Pincode Wandleser"</formula>
    </cfRule>
  </conditionalFormatting>
  <conditionalFormatting sqref="V14:V16 V163:V211 V24:V160">
    <cfRule type="expression" dxfId="330" priority="563" stopIfTrue="1">
      <formula>$E14="PegaSys 2.05"</formula>
    </cfRule>
    <cfRule type="expression" dxfId="329" priority="564" stopIfTrue="1">
      <formula>$E14="PegaSys 2.1"</formula>
    </cfRule>
    <cfRule type="expression" dxfId="328" priority="565" stopIfTrue="1">
      <formula>$E14="PegaSys Pincode"</formula>
    </cfRule>
  </conditionalFormatting>
  <conditionalFormatting sqref="V14:V16 V163:V211 V24:V160">
    <cfRule type="expression" dxfId="327" priority="562" stopIfTrue="1">
      <formula>$F14="Edelstahl"</formula>
    </cfRule>
  </conditionalFormatting>
  <conditionalFormatting sqref="AS13:AS261">
    <cfRule type="expression" dxfId="326" priority="552" stopIfTrue="1">
      <formula>$E13="PegaSys 2.1"</formula>
    </cfRule>
    <cfRule type="expression" dxfId="325" priority="553" stopIfTrue="1">
      <formula>$E13="PegaSys Pincode"</formula>
    </cfRule>
  </conditionalFormatting>
  <conditionalFormatting sqref="AS13:AS261">
    <cfRule type="expression" dxfId="324" priority="551" stopIfTrue="1">
      <formula>$E13="Pincode Wandleser"</formula>
    </cfRule>
  </conditionalFormatting>
  <conditionalFormatting sqref="AS13:AS261">
    <cfRule type="expression" dxfId="323" priority="548" stopIfTrue="1">
      <formula>$E13="PegaSys 2.05"</formula>
    </cfRule>
    <cfRule type="expression" dxfId="322" priority="549" stopIfTrue="1">
      <formula>$E13="PegaSys 2.1"</formula>
    </cfRule>
    <cfRule type="expression" dxfId="321" priority="550" stopIfTrue="1">
      <formula>$E13="PegaSys Pincode"</formula>
    </cfRule>
  </conditionalFormatting>
  <conditionalFormatting sqref="AS13:AS261">
    <cfRule type="expression" dxfId="320" priority="547" stopIfTrue="1">
      <formula>ISERROR(AS13)</formula>
    </cfRule>
  </conditionalFormatting>
  <conditionalFormatting sqref="Q212:R261">
    <cfRule type="expression" dxfId="319" priority="545" stopIfTrue="1">
      <formula>$E212="Wandleser 700/800 W02"</formula>
    </cfRule>
    <cfRule type="expression" dxfId="318" priority="546" stopIfTrue="1">
      <formula>$E212="Wandleser 2.05"</formula>
    </cfRule>
  </conditionalFormatting>
  <conditionalFormatting sqref="Q212:R261">
    <cfRule type="expression" dxfId="317" priority="544" stopIfTrue="1">
      <formula>$E212="E-Zylinder"</formula>
    </cfRule>
  </conditionalFormatting>
  <conditionalFormatting sqref="Q212:R261">
    <cfRule type="expression" dxfId="316" priority="542" stopIfTrue="1">
      <formula>$E212="PegaSys Office eVAYO"</formula>
    </cfRule>
    <cfRule type="expression" dxfId="315" priority="543" stopIfTrue="1">
      <formula>$F212="Glas (Aufpreis)"</formula>
    </cfRule>
  </conditionalFormatting>
  <conditionalFormatting sqref="Q212:R261">
    <cfRule type="expression" dxfId="314" priority="541" stopIfTrue="1">
      <formula>$E212="Pincode Wandleser"</formula>
    </cfRule>
  </conditionalFormatting>
  <conditionalFormatting sqref="Z212:Z261 AB212:AF261">
    <cfRule type="expression" dxfId="313" priority="536" stopIfTrue="1">
      <formula>$E212="Wandleser 700/800 W02"</formula>
    </cfRule>
    <cfRule type="expression" dxfId="312" priority="537" stopIfTrue="1">
      <formula>$E212="Wandleser 2.05"</formula>
    </cfRule>
    <cfRule type="expression" dxfId="311" priority="538" stopIfTrue="1">
      <formula>$E212="E-Zylinder"</formula>
    </cfRule>
    <cfRule type="expression" dxfId="310" priority="539" stopIfTrue="1">
      <formula>$E212="PegaSys 2.1"</formula>
    </cfRule>
    <cfRule type="expression" dxfId="309" priority="540" stopIfTrue="1">
      <formula>$E212="PegaSys Pincode"</formula>
    </cfRule>
  </conditionalFormatting>
  <conditionalFormatting sqref="Z212:Z261 AB212:AF261">
    <cfRule type="expression" dxfId="308" priority="535" stopIfTrue="1">
      <formula>$E212="Pincode Wandleser"</formula>
    </cfRule>
  </conditionalFormatting>
  <conditionalFormatting sqref="Z212:Z261 AB212:AF261">
    <cfRule type="expression" dxfId="307" priority="532" stopIfTrue="1">
      <formula>$E212="PegaSys 2.05"</formula>
    </cfRule>
    <cfRule type="expression" dxfId="306" priority="533" stopIfTrue="1">
      <formula>$E212="PegaSys 2.1"</formula>
    </cfRule>
    <cfRule type="expression" dxfId="305" priority="534" stopIfTrue="1">
      <formula>$E212="PegaSys Pincode"</formula>
    </cfRule>
  </conditionalFormatting>
  <conditionalFormatting sqref="AM212:AM261">
    <cfRule type="expression" dxfId="304" priority="526" stopIfTrue="1">
      <formula>$E212="PegaSys 2.1"</formula>
    </cfRule>
    <cfRule type="expression" dxfId="303" priority="527" stopIfTrue="1">
      <formula>$E212="PegaSys Pincode"</formula>
    </cfRule>
  </conditionalFormatting>
  <conditionalFormatting sqref="AM212:AM261">
    <cfRule type="expression" dxfId="302" priority="525" stopIfTrue="1">
      <formula>$E212="Pincode Wandleser"</formula>
    </cfRule>
  </conditionalFormatting>
  <conditionalFormatting sqref="AM212:AM261">
    <cfRule type="expression" dxfId="301" priority="522" stopIfTrue="1">
      <formula>$E212="PegaSys 2.05"</formula>
    </cfRule>
    <cfRule type="expression" dxfId="300" priority="523" stopIfTrue="1">
      <formula>$E212="PegaSys 2.1"</formula>
    </cfRule>
    <cfRule type="expression" dxfId="299" priority="524" stopIfTrue="1">
      <formula>$E212="PegaSys Pincode"</formula>
    </cfRule>
  </conditionalFormatting>
  <conditionalFormatting sqref="AM212:AM261">
    <cfRule type="expression" dxfId="298" priority="521" stopIfTrue="1">
      <formula>ISERROR(AM212)</formula>
    </cfRule>
  </conditionalFormatting>
  <conditionalFormatting sqref="AG212:AH261">
    <cfRule type="expression" dxfId="297" priority="516" stopIfTrue="1">
      <formula>$E212="Wandleser 700/800 W02"</formula>
    </cfRule>
    <cfRule type="expression" dxfId="296" priority="517" stopIfTrue="1">
      <formula>$E212="Wandleser 2.05"</formula>
    </cfRule>
    <cfRule type="expression" dxfId="295" priority="518" stopIfTrue="1">
      <formula>$E212="E-Zylinder"</formula>
    </cfRule>
    <cfRule type="expression" dxfId="294" priority="519" stopIfTrue="1">
      <formula>$E212="PegaSys 2.1"</formula>
    </cfRule>
    <cfRule type="expression" dxfId="293" priority="520" stopIfTrue="1">
      <formula>$E212="PegaSys Pincode"</formula>
    </cfRule>
  </conditionalFormatting>
  <conditionalFormatting sqref="N212:N261 G212:K261">
    <cfRule type="expression" dxfId="292" priority="514" stopIfTrue="1">
      <formula>$E212="Wandleser 700/800 W02"</formula>
    </cfRule>
    <cfRule type="expression" dxfId="291" priority="515" stopIfTrue="1">
      <formula>$E212="Wandleser 2.05"</formula>
    </cfRule>
  </conditionalFormatting>
  <conditionalFormatting sqref="N212:N261 G212:K261">
    <cfRule type="expression" dxfId="290" priority="513" stopIfTrue="1">
      <formula>$E212="E-Zylinder"</formula>
    </cfRule>
  </conditionalFormatting>
  <conditionalFormatting sqref="AG212:AG261">
    <cfRule type="expression" dxfId="289" priority="508" stopIfTrue="1">
      <formula>$E212="Wandleser 700/800 W02"</formula>
    </cfRule>
    <cfRule type="expression" dxfId="288" priority="509" stopIfTrue="1">
      <formula>$E212="Wandleser 2.05"</formula>
    </cfRule>
    <cfRule type="expression" dxfId="287" priority="510" stopIfTrue="1">
      <formula>$E212="E-Zylinder"</formula>
    </cfRule>
    <cfRule type="expression" dxfId="286" priority="511" stopIfTrue="1">
      <formula>$E212="PegaSys"</formula>
    </cfRule>
    <cfRule type="expression" dxfId="285" priority="512" stopIfTrue="1">
      <formula>$E212="PegaSys Pincode"</formula>
    </cfRule>
  </conditionalFormatting>
  <conditionalFormatting sqref="AG212:AH261 N212:N261 G212:K261">
    <cfRule type="expression" dxfId="284" priority="507" stopIfTrue="1">
      <formula>$E212="Pincode Wandleser"</formula>
    </cfRule>
  </conditionalFormatting>
  <conditionalFormatting sqref="AG212:AH261">
    <cfRule type="expression" dxfId="283" priority="504" stopIfTrue="1">
      <formula>$E212="PegaSys 2.05"</formula>
    </cfRule>
    <cfRule type="expression" dxfId="282" priority="505" stopIfTrue="1">
      <formula>$E212="PegaSys 2.1"</formula>
    </cfRule>
    <cfRule type="expression" dxfId="281" priority="506" stopIfTrue="1">
      <formula>$E212="PegaSys Pincode"</formula>
    </cfRule>
  </conditionalFormatting>
  <conditionalFormatting sqref="AG212:AG261">
    <cfRule type="expression" dxfId="280" priority="503" stopIfTrue="1">
      <formula>ISERROR(AG212)</formula>
    </cfRule>
  </conditionalFormatting>
  <conditionalFormatting sqref="AH212:AH261">
    <cfRule type="expression" dxfId="279" priority="496" stopIfTrue="1">
      <formula>ISERROR(AH212)</formula>
    </cfRule>
  </conditionalFormatting>
  <conditionalFormatting sqref="Q212:R261">
    <cfRule type="expression" dxfId="278" priority="495" stopIfTrue="1">
      <formula>$F212="Edelstahl"</formula>
    </cfRule>
  </conditionalFormatting>
  <conditionalFormatting sqref="V212:V261">
    <cfRule type="expression" dxfId="277" priority="493" stopIfTrue="1">
      <formula>$E212="Wandleser 700/800 W02"</formula>
    </cfRule>
    <cfRule type="expression" dxfId="276" priority="494" stopIfTrue="1">
      <formula>$E212="Wandleser 2.05"</formula>
    </cfRule>
  </conditionalFormatting>
  <conditionalFormatting sqref="V212:V261">
    <cfRule type="expression" dxfId="275" priority="491" stopIfTrue="1">
      <formula>$E212="PegaSys Office eVAYO"</formula>
    </cfRule>
    <cfRule type="expression" dxfId="274" priority="492" stopIfTrue="1">
      <formula>$F212="Glas (Aufpreis)"</formula>
    </cfRule>
  </conditionalFormatting>
  <conditionalFormatting sqref="V212:V261">
    <cfRule type="expression" dxfId="273" priority="490" stopIfTrue="1">
      <formula>$E212="Pincode Wandleser"</formula>
    </cfRule>
  </conditionalFormatting>
  <conditionalFormatting sqref="V212:V261">
    <cfRule type="expression" dxfId="272" priority="487" stopIfTrue="1">
      <formula>$E212="PegaSys 2.05"</formula>
    </cfRule>
    <cfRule type="expression" dxfId="271" priority="488" stopIfTrue="1">
      <formula>$E212="PegaSys 2.1"</formula>
    </cfRule>
    <cfRule type="expression" dxfId="270" priority="489" stopIfTrue="1">
      <formula>$E212="PegaSys Pincode"</formula>
    </cfRule>
  </conditionalFormatting>
  <conditionalFormatting sqref="V212:V261">
    <cfRule type="expression" dxfId="269" priority="486" stopIfTrue="1">
      <formula>$F212="Edelstahl"</formula>
    </cfRule>
  </conditionalFormatting>
  <conditionalFormatting sqref="AS212:AS261">
    <cfRule type="expression" dxfId="268" priority="476" stopIfTrue="1">
      <formula>$E212="PegaSys 2.1"</formula>
    </cfRule>
    <cfRule type="expression" dxfId="267" priority="477" stopIfTrue="1">
      <formula>$E212="PegaSys Pincode"</formula>
    </cfRule>
  </conditionalFormatting>
  <conditionalFormatting sqref="AS212:AS261">
    <cfRule type="expression" dxfId="266" priority="475" stopIfTrue="1">
      <formula>$E212="Pincode Wandleser"</formula>
    </cfRule>
  </conditionalFormatting>
  <conditionalFormatting sqref="AS212:AS261">
    <cfRule type="expression" dxfId="265" priority="472" stopIfTrue="1">
      <formula>$E212="PegaSys 2.05"</formula>
    </cfRule>
    <cfRule type="expression" dxfId="264" priority="473" stopIfTrue="1">
      <formula>$E212="PegaSys 2.1"</formula>
    </cfRule>
    <cfRule type="expression" dxfId="263" priority="474" stopIfTrue="1">
      <formula>$E212="PegaSys Pincode"</formula>
    </cfRule>
  </conditionalFormatting>
  <conditionalFormatting sqref="AS212:AS261">
    <cfRule type="expression" dxfId="262" priority="471" stopIfTrue="1">
      <formula>ISERROR(AS212)</formula>
    </cfRule>
  </conditionalFormatting>
  <conditionalFormatting sqref="AG161:AH161">
    <cfRule type="expression" dxfId="261" priority="466" stopIfTrue="1">
      <formula>$E161="Wandleser 700/800 W02"</formula>
    </cfRule>
    <cfRule type="expression" dxfId="260" priority="467" stopIfTrue="1">
      <formula>$E161="Wandleser 2.05"</formula>
    </cfRule>
    <cfRule type="expression" dxfId="259" priority="468" stopIfTrue="1">
      <formula>$E161="E-Zylinder"</formula>
    </cfRule>
    <cfRule type="expression" dxfId="258" priority="469" stopIfTrue="1">
      <formula>$E161="PegaSys 2.1"</formula>
    </cfRule>
    <cfRule type="expression" dxfId="257" priority="470" stopIfTrue="1">
      <formula>$E161="PegaSys Pincode"</formula>
    </cfRule>
  </conditionalFormatting>
  <conditionalFormatting sqref="G161:K161 N161 Q161:R161">
    <cfRule type="expression" dxfId="256" priority="464" stopIfTrue="1">
      <formula>$E161="Wandleser 700/800 W02"</formula>
    </cfRule>
    <cfRule type="expression" dxfId="255" priority="465" stopIfTrue="1">
      <formula>$E161="Wandleser 2.05"</formula>
    </cfRule>
  </conditionalFormatting>
  <conditionalFormatting sqref="G161:K161 N161 Q161:R161">
    <cfRule type="expression" dxfId="254" priority="463" stopIfTrue="1">
      <formula>$E161="E-Zylinder"</formula>
    </cfRule>
  </conditionalFormatting>
  <conditionalFormatting sqref="Q161:R161">
    <cfRule type="expression" dxfId="253" priority="461" stopIfTrue="1">
      <formula>$E161="PegaSys Office eVAYO"</formula>
    </cfRule>
    <cfRule type="expression" dxfId="252" priority="462" stopIfTrue="1">
      <formula>$F161="Glas (Aufpreis)"</formula>
    </cfRule>
  </conditionalFormatting>
  <conditionalFormatting sqref="AG161">
    <cfRule type="expression" dxfId="251" priority="456" stopIfTrue="1">
      <formula>$E161="Wandleser 700/800 W02"</formula>
    </cfRule>
    <cfRule type="expression" dxfId="250" priority="457" stopIfTrue="1">
      <formula>$E161="Wandleser 2.05"</formula>
    </cfRule>
    <cfRule type="expression" dxfId="249" priority="458" stopIfTrue="1">
      <formula>$E161="E-Zylinder"</formula>
    </cfRule>
    <cfRule type="expression" dxfId="248" priority="459" stopIfTrue="1">
      <formula>$E161="PegaSys"</formula>
    </cfRule>
    <cfRule type="expression" dxfId="247" priority="460" stopIfTrue="1">
      <formula>$E161="PegaSys Pincode"</formula>
    </cfRule>
  </conditionalFormatting>
  <conditionalFormatting sqref="AG161:AH161 G161:K161 N161 Q161:R161">
    <cfRule type="expression" dxfId="246" priority="455" stopIfTrue="1">
      <formula>$E161="Pincode Wandleser"</formula>
    </cfRule>
  </conditionalFormatting>
  <conditionalFormatting sqref="AG161:AH161">
    <cfRule type="expression" dxfId="245" priority="452" stopIfTrue="1">
      <formula>$E161="PegaSys 2.05"</formula>
    </cfRule>
    <cfRule type="expression" dxfId="244" priority="453" stopIfTrue="1">
      <formula>$E161="PegaSys 2.1"</formula>
    </cfRule>
    <cfRule type="expression" dxfId="243" priority="454" stopIfTrue="1">
      <formula>$E161="PegaSys Pincode"</formula>
    </cfRule>
  </conditionalFormatting>
  <conditionalFormatting sqref="AG161">
    <cfRule type="expression" dxfId="242" priority="451" stopIfTrue="1">
      <formula>ISERROR(AG161)</formula>
    </cfRule>
  </conditionalFormatting>
  <conditionalFormatting sqref="Z161 AB161:AF161">
    <cfRule type="expression" dxfId="241" priority="442" stopIfTrue="1">
      <formula>$E161="Wandleser 700/800 W02"</formula>
    </cfRule>
    <cfRule type="expression" dxfId="240" priority="443" stopIfTrue="1">
      <formula>$E161="Wandleser 2.05"</formula>
    </cfRule>
    <cfRule type="expression" dxfId="239" priority="444" stopIfTrue="1">
      <formula>$E161="E-Zylinder"</formula>
    </cfRule>
    <cfRule type="expression" dxfId="238" priority="445" stopIfTrue="1">
      <formula>$E161="PegaSys 2.1"</formula>
    </cfRule>
    <cfRule type="expression" dxfId="237" priority="446" stopIfTrue="1">
      <formula>$E161="PegaSys Pincode"</formula>
    </cfRule>
  </conditionalFormatting>
  <conditionalFormatting sqref="Z161 AB161:AF161">
    <cfRule type="expression" dxfId="236" priority="441" stopIfTrue="1">
      <formula>$E161="Pincode Wandleser"</formula>
    </cfRule>
  </conditionalFormatting>
  <conditionalFormatting sqref="Z161 AB161:AF161">
    <cfRule type="expression" dxfId="235" priority="438" stopIfTrue="1">
      <formula>$E161="PegaSys 2.05"</formula>
    </cfRule>
    <cfRule type="expression" dxfId="234" priority="439" stopIfTrue="1">
      <formula>$E161="PegaSys 2.1"</formula>
    </cfRule>
    <cfRule type="expression" dxfId="233" priority="440" stopIfTrue="1">
      <formula>$E161="PegaSys Pincode"</formula>
    </cfRule>
  </conditionalFormatting>
  <conditionalFormatting sqref="AM161">
    <cfRule type="expression" dxfId="232" priority="430" stopIfTrue="1">
      <formula>$E161="PegaSys 2.1"</formula>
    </cfRule>
    <cfRule type="expression" dxfId="231" priority="431" stopIfTrue="1">
      <formula>$E161="PegaSys Pincode"</formula>
    </cfRule>
  </conditionalFormatting>
  <conditionalFormatting sqref="AM161">
    <cfRule type="expression" dxfId="230" priority="429" stopIfTrue="1">
      <formula>$E161="Pincode Wandleser"</formula>
    </cfRule>
  </conditionalFormatting>
  <conditionalFormatting sqref="AM161">
    <cfRule type="expression" dxfId="229" priority="426" stopIfTrue="1">
      <formula>$E161="PegaSys 2.05"</formula>
    </cfRule>
    <cfRule type="expression" dxfId="228" priority="427" stopIfTrue="1">
      <formula>$E161="PegaSys 2.1"</formula>
    </cfRule>
    <cfRule type="expression" dxfId="227" priority="428" stopIfTrue="1">
      <formula>$E161="PegaSys Pincode"</formula>
    </cfRule>
  </conditionalFormatting>
  <conditionalFormatting sqref="AM161">
    <cfRule type="expression" dxfId="226" priority="425" stopIfTrue="1">
      <formula>ISERROR(AM161)</formula>
    </cfRule>
  </conditionalFormatting>
  <conditionalFormatting sqref="AH161">
    <cfRule type="expression" dxfId="225" priority="424" stopIfTrue="1">
      <formula>ISERROR(AH161)</formula>
    </cfRule>
  </conditionalFormatting>
  <conditionalFormatting sqref="Q161:R161">
    <cfRule type="expression" dxfId="224" priority="423" stopIfTrue="1">
      <formula>$F161="Edelstahl"</formula>
    </cfRule>
  </conditionalFormatting>
  <conditionalFormatting sqref="V161">
    <cfRule type="expression" dxfId="223" priority="421" stopIfTrue="1">
      <formula>$E161="Wandleser 700/800 W02"</formula>
    </cfRule>
    <cfRule type="expression" dxfId="222" priority="422" stopIfTrue="1">
      <formula>$E161="Wandleser 2.05"</formula>
    </cfRule>
  </conditionalFormatting>
  <conditionalFormatting sqref="V161">
    <cfRule type="expression" dxfId="221" priority="419" stopIfTrue="1">
      <formula>$E161="PegaSys Office eVAYO"</formula>
    </cfRule>
    <cfRule type="expression" dxfId="220" priority="420" stopIfTrue="1">
      <formula>$F161="Glas (Aufpreis)"</formula>
    </cfRule>
  </conditionalFormatting>
  <conditionalFormatting sqref="V161">
    <cfRule type="expression" dxfId="219" priority="418" stopIfTrue="1">
      <formula>$E161="Pincode Wandleser"</formula>
    </cfRule>
  </conditionalFormatting>
  <conditionalFormatting sqref="V161">
    <cfRule type="expression" dxfId="218" priority="415" stopIfTrue="1">
      <formula>$E161="PegaSys 2.05"</formula>
    </cfRule>
    <cfRule type="expression" dxfId="217" priority="416" stopIfTrue="1">
      <formula>$E161="PegaSys 2.1"</formula>
    </cfRule>
    <cfRule type="expression" dxfId="216" priority="417" stopIfTrue="1">
      <formula>$E161="PegaSys Pincode"</formula>
    </cfRule>
  </conditionalFormatting>
  <conditionalFormatting sqref="V161">
    <cfRule type="expression" dxfId="215" priority="414" stopIfTrue="1">
      <formula>$F161="Edelstahl"</formula>
    </cfRule>
  </conditionalFormatting>
  <conditionalFormatting sqref="AS161">
    <cfRule type="expression" dxfId="214" priority="404" stopIfTrue="1">
      <formula>$E161="PegaSys 2.1"</formula>
    </cfRule>
    <cfRule type="expression" dxfId="213" priority="405" stopIfTrue="1">
      <formula>$E161="PegaSys Pincode"</formula>
    </cfRule>
  </conditionalFormatting>
  <conditionalFormatting sqref="AS161">
    <cfRule type="expression" dxfId="212" priority="403" stopIfTrue="1">
      <formula>$E161="Pincode Wandleser"</formula>
    </cfRule>
  </conditionalFormatting>
  <conditionalFormatting sqref="AS161">
    <cfRule type="expression" dxfId="211" priority="400" stopIfTrue="1">
      <formula>$E161="PegaSys 2.05"</formula>
    </cfRule>
    <cfRule type="expression" dxfId="210" priority="401" stopIfTrue="1">
      <formula>$E161="PegaSys 2.1"</formula>
    </cfRule>
    <cfRule type="expression" dxfId="209" priority="402" stopIfTrue="1">
      <formula>$E161="PegaSys Pincode"</formula>
    </cfRule>
  </conditionalFormatting>
  <conditionalFormatting sqref="AS161">
    <cfRule type="expression" dxfId="208" priority="399" stopIfTrue="1">
      <formula>ISERROR(AS161)</formula>
    </cfRule>
  </conditionalFormatting>
  <conditionalFormatting sqref="AG162:AH162">
    <cfRule type="expression" dxfId="207" priority="394" stopIfTrue="1">
      <formula>$E162="Wandleser 700/800 W02"</formula>
    </cfRule>
    <cfRule type="expression" dxfId="206" priority="395" stopIfTrue="1">
      <formula>$E162="Wandleser 2.05"</formula>
    </cfRule>
    <cfRule type="expression" dxfId="205" priority="396" stopIfTrue="1">
      <formula>$E162="E-Zylinder"</formula>
    </cfRule>
    <cfRule type="expression" dxfId="204" priority="397" stopIfTrue="1">
      <formula>$E162="PegaSys 2.1"</formula>
    </cfRule>
    <cfRule type="expression" dxfId="203" priority="398" stopIfTrue="1">
      <formula>$E162="PegaSys Pincode"</formula>
    </cfRule>
  </conditionalFormatting>
  <conditionalFormatting sqref="G162:K162 N162 Q162:R162">
    <cfRule type="expression" dxfId="202" priority="392" stopIfTrue="1">
      <formula>$E162="Wandleser 700/800 W02"</formula>
    </cfRule>
    <cfRule type="expression" dxfId="201" priority="393" stopIfTrue="1">
      <formula>$E162="Wandleser 2.05"</formula>
    </cfRule>
  </conditionalFormatting>
  <conditionalFormatting sqref="G162:K162 N162 Q162:R162">
    <cfRule type="expression" dxfId="200" priority="391" stopIfTrue="1">
      <formula>$E162="E-Zylinder"</formula>
    </cfRule>
  </conditionalFormatting>
  <conditionalFormatting sqref="Q162:R162">
    <cfRule type="expression" dxfId="199" priority="389" stopIfTrue="1">
      <formula>$E162="PegaSys Office eVAYO"</formula>
    </cfRule>
    <cfRule type="expression" dxfId="198" priority="390" stopIfTrue="1">
      <formula>$F162="Glas (Aufpreis)"</formula>
    </cfRule>
  </conditionalFormatting>
  <conditionalFormatting sqref="AG162">
    <cfRule type="expression" dxfId="197" priority="384" stopIfTrue="1">
      <formula>$E162="Wandleser 700/800 W02"</formula>
    </cfRule>
    <cfRule type="expression" dxfId="196" priority="385" stopIfTrue="1">
      <formula>$E162="Wandleser 2.05"</formula>
    </cfRule>
    <cfRule type="expression" dxfId="195" priority="386" stopIfTrue="1">
      <formula>$E162="E-Zylinder"</formula>
    </cfRule>
    <cfRule type="expression" dxfId="194" priority="387" stopIfTrue="1">
      <formula>$E162="PegaSys"</formula>
    </cfRule>
    <cfRule type="expression" dxfId="193" priority="388" stopIfTrue="1">
      <formula>$E162="PegaSys Pincode"</formula>
    </cfRule>
  </conditionalFormatting>
  <conditionalFormatting sqref="AG162:AH162 G162:K162 N162 Q162:R162">
    <cfRule type="expression" dxfId="192" priority="383" stopIfTrue="1">
      <formula>$E162="Pincode Wandleser"</formula>
    </cfRule>
  </conditionalFormatting>
  <conditionalFormatting sqref="AG162:AH162">
    <cfRule type="expression" dxfId="191" priority="380" stopIfTrue="1">
      <formula>$E162="PegaSys 2.05"</formula>
    </cfRule>
    <cfRule type="expression" dxfId="190" priority="381" stopIfTrue="1">
      <formula>$E162="PegaSys 2.1"</formula>
    </cfRule>
    <cfRule type="expression" dxfId="189" priority="382" stopIfTrue="1">
      <formula>$E162="PegaSys Pincode"</formula>
    </cfRule>
  </conditionalFormatting>
  <conditionalFormatting sqref="AG162">
    <cfRule type="expression" dxfId="188" priority="379" stopIfTrue="1">
      <formula>ISERROR(AG162)</formula>
    </cfRule>
  </conditionalFormatting>
  <conditionalFormatting sqref="Z162 AB162:AF162">
    <cfRule type="expression" dxfId="187" priority="370" stopIfTrue="1">
      <formula>$E162="Wandleser 700/800 W02"</formula>
    </cfRule>
    <cfRule type="expression" dxfId="186" priority="371" stopIfTrue="1">
      <formula>$E162="Wandleser 2.05"</formula>
    </cfRule>
    <cfRule type="expression" dxfId="185" priority="372" stopIfTrue="1">
      <formula>$E162="E-Zylinder"</formula>
    </cfRule>
    <cfRule type="expression" dxfId="184" priority="373" stopIfTrue="1">
      <formula>$E162="PegaSys 2.1"</formula>
    </cfRule>
    <cfRule type="expression" dxfId="183" priority="374" stopIfTrue="1">
      <formula>$E162="PegaSys Pincode"</formula>
    </cfRule>
  </conditionalFormatting>
  <conditionalFormatting sqref="Z162 AB162:AF162">
    <cfRule type="expression" dxfId="182" priority="369" stopIfTrue="1">
      <formula>$E162="Pincode Wandleser"</formula>
    </cfRule>
  </conditionalFormatting>
  <conditionalFormatting sqref="Z162 AB162:AF162">
    <cfRule type="expression" dxfId="181" priority="366" stopIfTrue="1">
      <formula>$E162="PegaSys 2.05"</formula>
    </cfRule>
    <cfRule type="expression" dxfId="180" priority="367" stopIfTrue="1">
      <formula>$E162="PegaSys 2.1"</formula>
    </cfRule>
    <cfRule type="expression" dxfId="179" priority="368" stopIfTrue="1">
      <formula>$E162="PegaSys Pincode"</formula>
    </cfRule>
  </conditionalFormatting>
  <conditionalFormatting sqref="AM162">
    <cfRule type="expression" dxfId="178" priority="358" stopIfTrue="1">
      <formula>$E162="PegaSys 2.1"</formula>
    </cfRule>
    <cfRule type="expression" dxfId="177" priority="359" stopIfTrue="1">
      <formula>$E162="PegaSys Pincode"</formula>
    </cfRule>
  </conditionalFormatting>
  <conditionalFormatting sqref="AM162">
    <cfRule type="expression" dxfId="176" priority="357" stopIfTrue="1">
      <formula>$E162="Pincode Wandleser"</formula>
    </cfRule>
  </conditionalFormatting>
  <conditionalFormatting sqref="AM162">
    <cfRule type="expression" dxfId="175" priority="354" stopIfTrue="1">
      <formula>$E162="PegaSys 2.05"</formula>
    </cfRule>
    <cfRule type="expression" dxfId="174" priority="355" stopIfTrue="1">
      <formula>$E162="PegaSys 2.1"</formula>
    </cfRule>
    <cfRule type="expression" dxfId="173" priority="356" stopIfTrue="1">
      <formula>$E162="PegaSys Pincode"</formula>
    </cfRule>
  </conditionalFormatting>
  <conditionalFormatting sqref="AM162">
    <cfRule type="expression" dxfId="172" priority="353" stopIfTrue="1">
      <formula>ISERROR(AM162)</formula>
    </cfRule>
  </conditionalFormatting>
  <conditionalFormatting sqref="AH162">
    <cfRule type="expression" dxfId="171" priority="352" stopIfTrue="1">
      <formula>ISERROR(AH162)</formula>
    </cfRule>
  </conditionalFormatting>
  <conditionalFormatting sqref="Q162:R162">
    <cfRule type="expression" dxfId="170" priority="351" stopIfTrue="1">
      <formula>$F162="Edelstahl"</formula>
    </cfRule>
  </conditionalFormatting>
  <conditionalFormatting sqref="V162">
    <cfRule type="expression" dxfId="169" priority="349" stopIfTrue="1">
      <formula>$E162="Wandleser 700/800 W02"</formula>
    </cfRule>
    <cfRule type="expression" dxfId="168" priority="350" stopIfTrue="1">
      <formula>$E162="Wandleser 2.05"</formula>
    </cfRule>
  </conditionalFormatting>
  <conditionalFormatting sqref="V162">
    <cfRule type="expression" dxfId="167" priority="347" stopIfTrue="1">
      <formula>$E162="PegaSys Office eVAYO"</formula>
    </cfRule>
    <cfRule type="expression" dxfId="166" priority="348" stopIfTrue="1">
      <formula>$F162="Glas (Aufpreis)"</formula>
    </cfRule>
  </conditionalFormatting>
  <conditionalFormatting sqref="V162">
    <cfRule type="expression" dxfId="165" priority="346" stopIfTrue="1">
      <formula>$E162="Pincode Wandleser"</formula>
    </cfRule>
  </conditionalFormatting>
  <conditionalFormatting sqref="V162">
    <cfRule type="expression" dxfId="164" priority="343" stopIfTrue="1">
      <formula>$E162="PegaSys 2.05"</formula>
    </cfRule>
    <cfRule type="expression" dxfId="163" priority="344" stopIfTrue="1">
      <formula>$E162="PegaSys 2.1"</formula>
    </cfRule>
    <cfRule type="expression" dxfId="162" priority="345" stopIfTrue="1">
      <formula>$E162="PegaSys Pincode"</formula>
    </cfRule>
  </conditionalFormatting>
  <conditionalFormatting sqref="V162">
    <cfRule type="expression" dxfId="161" priority="342" stopIfTrue="1">
      <formula>$F162="Edelstahl"</formula>
    </cfRule>
  </conditionalFormatting>
  <conditionalFormatting sqref="AS162">
    <cfRule type="expression" dxfId="160" priority="332" stopIfTrue="1">
      <formula>$E162="PegaSys 2.1"</formula>
    </cfRule>
    <cfRule type="expression" dxfId="159" priority="333" stopIfTrue="1">
      <formula>$E162="PegaSys Pincode"</formula>
    </cfRule>
  </conditionalFormatting>
  <conditionalFormatting sqref="AS162">
    <cfRule type="expression" dxfId="158" priority="331" stopIfTrue="1">
      <formula>$E162="Pincode Wandleser"</formula>
    </cfRule>
  </conditionalFormatting>
  <conditionalFormatting sqref="AS162">
    <cfRule type="expression" dxfId="157" priority="328" stopIfTrue="1">
      <formula>$E162="PegaSys 2.05"</formula>
    </cfRule>
    <cfRule type="expression" dxfId="156" priority="329" stopIfTrue="1">
      <formula>$E162="PegaSys 2.1"</formula>
    </cfRule>
    <cfRule type="expression" dxfId="155" priority="330" stopIfTrue="1">
      <formula>$E162="PegaSys Pincode"</formula>
    </cfRule>
  </conditionalFormatting>
  <conditionalFormatting sqref="AS162">
    <cfRule type="expression" dxfId="154" priority="327" stopIfTrue="1">
      <formula>ISERROR(AS162)</formula>
    </cfRule>
  </conditionalFormatting>
  <conditionalFormatting sqref="AS12">
    <cfRule type="expression" dxfId="153" priority="294" stopIfTrue="1">
      <formula>$E12="Pincode Wandleser"</formula>
    </cfRule>
  </conditionalFormatting>
  <conditionalFormatting sqref="AS12">
    <cfRule type="expression" dxfId="152" priority="291" stopIfTrue="1">
      <formula>$E12="PegaSys 2.05"</formula>
    </cfRule>
    <cfRule type="expression" dxfId="151" priority="292" stopIfTrue="1">
      <formula>$E12="PegaSys 2.1"</formula>
    </cfRule>
    <cfRule type="expression" dxfId="150" priority="293" stopIfTrue="1">
      <formula>$E12="PegaSys Pincode"</formula>
    </cfRule>
  </conditionalFormatting>
  <conditionalFormatting sqref="AM12:AM261 AT12:AT261">
    <cfRule type="expression" dxfId="149" priority="302" stopIfTrue="1">
      <formula>$E12="PegaSys 2.1"</formula>
    </cfRule>
    <cfRule type="expression" dxfId="148" priority="303" stopIfTrue="1">
      <formula>$E12="PegaSys Pincode"</formula>
    </cfRule>
  </conditionalFormatting>
  <conditionalFormatting sqref="AM12:AM261 AT12:AT261">
    <cfRule type="expression" dxfId="147" priority="301" stopIfTrue="1">
      <formula>$E12="Pincode Wandleser"</formula>
    </cfRule>
  </conditionalFormatting>
  <conditionalFormatting sqref="AM12:AM261 AT12:AT261">
    <cfRule type="expression" dxfId="146" priority="298" stopIfTrue="1">
      <formula>$E12="PegaSys 2.05"</formula>
    </cfRule>
    <cfRule type="expression" dxfId="145" priority="299" stopIfTrue="1">
      <formula>$E12="PegaSys 2.1"</formula>
    </cfRule>
    <cfRule type="expression" dxfId="144" priority="300" stopIfTrue="1">
      <formula>$E12="PegaSys Pincode"</formula>
    </cfRule>
  </conditionalFormatting>
  <conditionalFormatting sqref="AM12:AM261 AT12:AT261">
    <cfRule type="expression" dxfId="143" priority="297" stopIfTrue="1">
      <formula>ISERROR(AM12)</formula>
    </cfRule>
  </conditionalFormatting>
  <conditionalFormatting sqref="AS12">
    <cfRule type="expression" dxfId="142" priority="295" stopIfTrue="1">
      <formula>$E12="PegaSys 2.1"</formula>
    </cfRule>
    <cfRule type="expression" dxfId="141" priority="296" stopIfTrue="1">
      <formula>$E12="PegaSys Pincode"</formula>
    </cfRule>
  </conditionalFormatting>
  <conditionalFormatting sqref="AS12">
    <cfRule type="expression" dxfId="140" priority="290" stopIfTrue="1">
      <formula>ISERROR(AS12)</formula>
    </cfRule>
  </conditionalFormatting>
  <conditionalFormatting sqref="G110:K110">
    <cfRule type="expression" dxfId="139" priority="288" stopIfTrue="1">
      <formula>$E110="Wandleser 700/800 W02"</formula>
    </cfRule>
    <cfRule type="expression" dxfId="138" priority="289" stopIfTrue="1">
      <formula>$E110="Wandleser 2.05"</formula>
    </cfRule>
  </conditionalFormatting>
  <conditionalFormatting sqref="G110:K110">
    <cfRule type="expression" dxfId="137" priority="287" stopIfTrue="1">
      <formula>$E110="E-Zylinder"</formula>
    </cfRule>
  </conditionalFormatting>
  <conditionalFormatting sqref="G165:K165 G164:H164 Q163:R165">
    <cfRule type="expression" dxfId="136" priority="253" stopIfTrue="1">
      <formula>$E163="Wandleser 700/800 W02"</formula>
    </cfRule>
    <cfRule type="expression" dxfId="135" priority="254" stopIfTrue="1">
      <formula>$E163="Wandleser 2.05"</formula>
    </cfRule>
  </conditionalFormatting>
  <conditionalFormatting sqref="G165:K165 G164:H164 Q163:R165">
    <cfRule type="expression" dxfId="134" priority="252" stopIfTrue="1">
      <formula>$E163="E-Zylinder"</formula>
    </cfRule>
  </conditionalFormatting>
  <conditionalFormatting sqref="Q163:R165">
    <cfRule type="expression" dxfId="133" priority="250" stopIfTrue="1">
      <formula>$E163="PegaSys Office eVAYO"</formula>
    </cfRule>
    <cfRule type="expression" dxfId="132" priority="251" stopIfTrue="1">
      <formula>$F163="Glas (Aufpreis)"</formula>
    </cfRule>
  </conditionalFormatting>
  <conditionalFormatting sqref="G165:K165 G164:H164 Q163:R165">
    <cfRule type="expression" dxfId="131" priority="249" stopIfTrue="1">
      <formula>$E163="Pincode Wandleser"</formula>
    </cfRule>
  </conditionalFormatting>
  <conditionalFormatting sqref="N164:N165">
    <cfRule type="expression" dxfId="130" priority="227" stopIfTrue="1">
      <formula>$E164="Wandleser 700/800 W02"</formula>
    </cfRule>
    <cfRule type="expression" dxfId="129" priority="228" stopIfTrue="1">
      <formula>$E164="Wandleser 2.05"</formula>
    </cfRule>
  </conditionalFormatting>
  <conditionalFormatting sqref="N164:N165">
    <cfRule type="expression" dxfId="128" priority="226" stopIfTrue="1">
      <formula>$E164="E-Zylinder"</formula>
    </cfRule>
  </conditionalFormatting>
  <conditionalFormatting sqref="N164:N165">
    <cfRule type="expression" dxfId="127" priority="225" stopIfTrue="1">
      <formula>$E164="Pincode Wandleser"</formula>
    </cfRule>
  </conditionalFormatting>
  <conditionalFormatting sqref="N163 I164:K164">
    <cfRule type="expression" dxfId="126" priority="223" stopIfTrue="1">
      <formula>$E163="Wandleser 700/800 W02"</formula>
    </cfRule>
    <cfRule type="expression" dxfId="125" priority="224" stopIfTrue="1">
      <formula>$E163="Wandleser 2.05"</formula>
    </cfRule>
  </conditionalFormatting>
  <conditionalFormatting sqref="N163 I164:K164">
    <cfRule type="expression" dxfId="124" priority="222" stopIfTrue="1">
      <formula>$E163="E-Zylinder"</formula>
    </cfRule>
  </conditionalFormatting>
  <conditionalFormatting sqref="N163 I164:K164">
    <cfRule type="expression" dxfId="123" priority="221" stopIfTrue="1">
      <formula>$E163="Pincode Wandleser"</formula>
    </cfRule>
  </conditionalFormatting>
  <conditionalFormatting sqref="G163:K163">
    <cfRule type="expression" dxfId="122" priority="207" stopIfTrue="1">
      <formula>$E163="Wandleser 700/800 W02"</formula>
    </cfRule>
    <cfRule type="expression" dxfId="121" priority="208" stopIfTrue="1">
      <formula>$E163="Wandleser 2.05"</formula>
    </cfRule>
  </conditionalFormatting>
  <conditionalFormatting sqref="G163:K163">
    <cfRule type="expression" dxfId="120" priority="206" stopIfTrue="1">
      <formula>$E163="E-Zylinder"</formula>
    </cfRule>
  </conditionalFormatting>
  <conditionalFormatting sqref="G163:K163">
    <cfRule type="expression" dxfId="119" priority="205" stopIfTrue="1">
      <formula>$E163="Pincode Wandleser"</formula>
    </cfRule>
  </conditionalFormatting>
  <conditionalFormatting sqref="Q163:R165">
    <cfRule type="expression" dxfId="118" priority="198" stopIfTrue="1">
      <formula>$F163="Edelstahl"</formula>
    </cfRule>
  </conditionalFormatting>
  <conditionalFormatting sqref="W13:W261 V12:V13">
    <cfRule type="expression" dxfId="117" priority="189" stopIfTrue="1">
      <formula>$E12="PegaSys Office eVAYO"</formula>
    </cfRule>
    <cfRule type="expression" dxfId="116" priority="190" stopIfTrue="1">
      <formula>$F12="Glas (Aufpreis)"</formula>
    </cfRule>
  </conditionalFormatting>
  <conditionalFormatting sqref="W13:W261 V12:V13">
    <cfRule type="expression" dxfId="115" priority="188" stopIfTrue="1">
      <formula>$E12="Pincode Wandleser"</formula>
    </cfRule>
  </conditionalFormatting>
  <conditionalFormatting sqref="W13:W261 V12:V13">
    <cfRule type="expression" dxfId="114" priority="185" stopIfTrue="1">
      <formula>$E12="PegaSys 2.05"</formula>
    </cfRule>
    <cfRule type="expression" dxfId="113" priority="186" stopIfTrue="1">
      <formula>$E12="PegaSys 2.1"</formula>
    </cfRule>
    <cfRule type="expression" dxfId="112" priority="187" stopIfTrue="1">
      <formula>$E12="PegaSys Pincode"</formula>
    </cfRule>
  </conditionalFormatting>
  <conditionalFormatting sqref="W13:W261 V12:V13">
    <cfRule type="expression" dxfId="111" priority="184" stopIfTrue="1">
      <formula>$F12="Edelstahl"</formula>
    </cfRule>
  </conditionalFormatting>
  <conditionalFormatting sqref="AP12:AP261">
    <cfRule type="expression" dxfId="110" priority="160" stopIfTrue="1">
      <formula>$E12="PegaSys 2.1"</formula>
    </cfRule>
    <cfRule type="expression" dxfId="109" priority="161" stopIfTrue="1">
      <formula>$E12="PegaSys Pincode"</formula>
    </cfRule>
  </conditionalFormatting>
  <conditionalFormatting sqref="AP12:AP261">
    <cfRule type="expression" dxfId="108" priority="159" stopIfTrue="1">
      <formula>$E12="Pincode Wandleser"</formula>
    </cfRule>
  </conditionalFormatting>
  <conditionalFormatting sqref="AP12:AP261">
    <cfRule type="expression" dxfId="107" priority="156" stopIfTrue="1">
      <formula>$E12="PegaSys 2.05"</formula>
    </cfRule>
    <cfRule type="expression" dxfId="106" priority="157" stopIfTrue="1">
      <formula>$E12="PegaSys 2.1"</formula>
    </cfRule>
    <cfRule type="expression" dxfId="105" priority="158" stopIfTrue="1">
      <formula>$E12="PegaSys Pincode"</formula>
    </cfRule>
  </conditionalFormatting>
  <conditionalFormatting sqref="AP12:AP261">
    <cfRule type="expression" dxfId="104" priority="155" stopIfTrue="1">
      <formula>ISERROR(AP12)</formula>
    </cfRule>
  </conditionalFormatting>
  <conditionalFormatting sqref="AN12:AN261">
    <cfRule type="expression" dxfId="103" priority="153" stopIfTrue="1">
      <formula>$E12="PegaSys 2.1"</formula>
    </cfRule>
    <cfRule type="expression" dxfId="102" priority="154" stopIfTrue="1">
      <formula>$E12="PegaSys Pincode"</formula>
    </cfRule>
  </conditionalFormatting>
  <conditionalFormatting sqref="AN12:AN261">
    <cfRule type="expression" dxfId="101" priority="152" stopIfTrue="1">
      <formula>$E12="Pincode Wandleser"</formula>
    </cfRule>
  </conditionalFormatting>
  <conditionalFormatting sqref="AN12:AN261">
    <cfRule type="expression" dxfId="100" priority="149" stopIfTrue="1">
      <formula>$E12="PegaSys 2.05"</formula>
    </cfRule>
    <cfRule type="expression" dxfId="99" priority="150" stopIfTrue="1">
      <formula>$E12="PegaSys 2.1"</formula>
    </cfRule>
    <cfRule type="expression" dxfId="98" priority="151" stopIfTrue="1">
      <formula>$E12="PegaSys Pincode"</formula>
    </cfRule>
  </conditionalFormatting>
  <conditionalFormatting sqref="AN12:AN261">
    <cfRule type="expression" dxfId="97" priority="148" stopIfTrue="1">
      <formula>ISERROR(AN12)</formula>
    </cfRule>
  </conditionalFormatting>
  <conditionalFormatting sqref="AO13:AO15">
    <cfRule type="expression" dxfId="96" priority="146" stopIfTrue="1">
      <formula>$E13="PegaSys 2.1"</formula>
    </cfRule>
    <cfRule type="expression" dxfId="95" priority="147" stopIfTrue="1">
      <formula>$E13="PegaSys Pincode"</formula>
    </cfRule>
  </conditionalFormatting>
  <conditionalFormatting sqref="AO13:AO15">
    <cfRule type="expression" dxfId="94" priority="145" stopIfTrue="1">
      <formula>$E13="Pincode Wandleser"</formula>
    </cfRule>
  </conditionalFormatting>
  <conditionalFormatting sqref="AO13:AO15">
    <cfRule type="expression" dxfId="93" priority="142" stopIfTrue="1">
      <formula>$E13="PegaSys 2.05"</formula>
    </cfRule>
    <cfRule type="expression" dxfId="92" priority="143" stopIfTrue="1">
      <formula>$E13="PegaSys 2.1"</formula>
    </cfRule>
    <cfRule type="expression" dxfId="91" priority="144" stopIfTrue="1">
      <formula>$E13="PegaSys Pincode"</formula>
    </cfRule>
  </conditionalFormatting>
  <conditionalFormatting sqref="AO13:AO15">
    <cfRule type="expression" dxfId="90" priority="141" stopIfTrue="1">
      <formula>ISERROR(AO13)</formula>
    </cfRule>
  </conditionalFormatting>
  <conditionalFormatting sqref="AO16:AO261">
    <cfRule type="expression" dxfId="89" priority="139" stopIfTrue="1">
      <formula>$E16="PegaSys 2.1"</formula>
    </cfRule>
    <cfRule type="expression" dxfId="88" priority="140" stopIfTrue="1">
      <formula>$E16="PegaSys Pincode"</formula>
    </cfRule>
  </conditionalFormatting>
  <conditionalFormatting sqref="AO16:AO261">
    <cfRule type="expression" dxfId="87" priority="138" stopIfTrue="1">
      <formula>$E16="Pincode Wandleser"</formula>
    </cfRule>
  </conditionalFormatting>
  <conditionalFormatting sqref="AO16:AO261">
    <cfRule type="expression" dxfId="86" priority="135" stopIfTrue="1">
      <formula>$E16="PegaSys 2.05"</formula>
    </cfRule>
    <cfRule type="expression" dxfId="85" priority="136" stopIfTrue="1">
      <formula>$E16="PegaSys 2.1"</formula>
    </cfRule>
    <cfRule type="expression" dxfId="84" priority="137" stopIfTrue="1">
      <formula>$E16="PegaSys Pincode"</formula>
    </cfRule>
  </conditionalFormatting>
  <conditionalFormatting sqref="AO16:AO261">
    <cfRule type="expression" dxfId="83" priority="134" stopIfTrue="1">
      <formula>ISERROR(AO16)</formula>
    </cfRule>
  </conditionalFormatting>
  <conditionalFormatting sqref="E8">
    <cfRule type="expression" dxfId="82" priority="126">
      <formula>ISBLANK($E$8)</formula>
    </cfRule>
  </conditionalFormatting>
  <conditionalFormatting sqref="X13:X261">
    <cfRule type="expression" dxfId="81" priority="123" stopIfTrue="1">
      <formula>$E13="Pincode Wandleser"</formula>
    </cfRule>
  </conditionalFormatting>
  <conditionalFormatting sqref="X13:X261">
    <cfRule type="expression" dxfId="80" priority="120" stopIfTrue="1">
      <formula>$E13="PegaSys 2.05"</formula>
    </cfRule>
    <cfRule type="expression" dxfId="79" priority="121" stopIfTrue="1">
      <formula>$E13="PegaSys 2.1"</formula>
    </cfRule>
    <cfRule type="expression" dxfId="78" priority="122" stopIfTrue="1">
      <formula>$E13="PegaSys Pincode"</formula>
    </cfRule>
  </conditionalFormatting>
  <conditionalFormatting sqref="X13:X261">
    <cfRule type="expression" dxfId="77" priority="119" stopIfTrue="1">
      <formula>$F13="Edelstahl"</formula>
    </cfRule>
  </conditionalFormatting>
  <conditionalFormatting sqref="AQ12:AR261">
    <cfRule type="expression" dxfId="76" priority="116" stopIfTrue="1">
      <formula>$E12="PegaSys 2.1"</formula>
    </cfRule>
    <cfRule type="expression" dxfId="75" priority="117" stopIfTrue="1">
      <formula>$E12="PegaSys Pincode"</formula>
    </cfRule>
  </conditionalFormatting>
  <conditionalFormatting sqref="AQ12:AR261">
    <cfRule type="expression" dxfId="74" priority="115" stopIfTrue="1">
      <formula>$E12="Pincode Wandleser"</formula>
    </cfRule>
  </conditionalFormatting>
  <conditionalFormatting sqref="AQ12:AR261">
    <cfRule type="expression" dxfId="73" priority="112" stopIfTrue="1">
      <formula>$E12="PegaSys 2.05"</formula>
    </cfRule>
    <cfRule type="expression" dxfId="72" priority="113" stopIfTrue="1">
      <formula>$E12="PegaSys 2.1"</formula>
    </cfRule>
    <cfRule type="expression" dxfId="71" priority="114" stopIfTrue="1">
      <formula>$E12="PegaSys Pincode"</formula>
    </cfRule>
  </conditionalFormatting>
  <conditionalFormatting sqref="AQ12:AR261">
    <cfRule type="expression" dxfId="70" priority="111" stopIfTrue="1">
      <formula>ISERROR(AQ12)</formula>
    </cfRule>
  </conditionalFormatting>
  <conditionalFormatting sqref="O13:O261">
    <cfRule type="expression" dxfId="69" priority="109" stopIfTrue="1">
      <formula>$E13="Wandleser 700/800 W02"</formula>
    </cfRule>
    <cfRule type="expression" dxfId="68" priority="110" stopIfTrue="1">
      <formula>$E13="Wandleser 2.05"</formula>
    </cfRule>
  </conditionalFormatting>
  <conditionalFormatting sqref="O13:O261">
    <cfRule type="expression" dxfId="67" priority="108" stopIfTrue="1">
      <formula>$E13="E-Zylinder"</formula>
    </cfRule>
  </conditionalFormatting>
  <conditionalFormatting sqref="O13:O261">
    <cfRule type="expression" dxfId="66" priority="107" stopIfTrue="1">
      <formula>$E13="Pincode Wandleser"</formula>
    </cfRule>
  </conditionalFormatting>
  <conditionalFormatting sqref="G13:H15">
    <cfRule type="expression" dxfId="65" priority="105" stopIfTrue="1">
      <formula>$E13="Wandleser 700/800 W02"</formula>
    </cfRule>
    <cfRule type="expression" dxfId="64" priority="106" stopIfTrue="1">
      <formula>$E13="Wandleser 2.05"</formula>
    </cfRule>
  </conditionalFormatting>
  <conditionalFormatting sqref="G13:H15">
    <cfRule type="expression" dxfId="63" priority="104" stopIfTrue="1">
      <formula>$E13="E-Zylinder"</formula>
    </cfRule>
  </conditionalFormatting>
  <conditionalFormatting sqref="G13:H15">
    <cfRule type="expression" dxfId="62" priority="103" stopIfTrue="1">
      <formula>$E13="Pincode Wandleser"</formula>
    </cfRule>
  </conditionalFormatting>
  <conditionalFormatting sqref="I13:K15">
    <cfRule type="expression" dxfId="61" priority="101" stopIfTrue="1">
      <formula>$E13="Wandleser 700/800 W02"</formula>
    </cfRule>
    <cfRule type="expression" dxfId="60" priority="102" stopIfTrue="1">
      <formula>$E13="Wandleser 2.05"</formula>
    </cfRule>
  </conditionalFormatting>
  <conditionalFormatting sqref="I13:K15">
    <cfRule type="expression" dxfId="59" priority="100" stopIfTrue="1">
      <formula>$E13="E-Zylinder"</formula>
    </cfRule>
  </conditionalFormatting>
  <conditionalFormatting sqref="I13:K15">
    <cfRule type="expression" dxfId="58" priority="99" stopIfTrue="1">
      <formula>$E13="Pincode Wandleser"</formula>
    </cfRule>
  </conditionalFormatting>
  <conditionalFormatting sqref="S13:S261">
    <cfRule type="expression" dxfId="57" priority="97" stopIfTrue="1">
      <formula>$E13="Wandleser 700/800 W02"</formula>
    </cfRule>
    <cfRule type="expression" dxfId="56" priority="98" stopIfTrue="1">
      <formula>$E13="Wandleser 2.05"</formula>
    </cfRule>
  </conditionalFormatting>
  <conditionalFormatting sqref="S13:S261">
    <cfRule type="expression" dxfId="55" priority="96" stopIfTrue="1">
      <formula>$E13="E-Zylinder"</formula>
    </cfRule>
  </conditionalFormatting>
  <conditionalFormatting sqref="S13:S261">
    <cfRule type="expression" dxfId="54" priority="94" stopIfTrue="1">
      <formula>$E13="PegaSys Office eVAYO"</formula>
    </cfRule>
    <cfRule type="expression" dxfId="53" priority="95" stopIfTrue="1">
      <formula>$F13="Glas (Aufpreis)"</formula>
    </cfRule>
  </conditionalFormatting>
  <conditionalFormatting sqref="S13:S261">
    <cfRule type="expression" dxfId="52" priority="93" stopIfTrue="1">
      <formula>$E13="Pincode Wandleser"</formula>
    </cfRule>
  </conditionalFormatting>
  <conditionalFormatting sqref="V12">
    <cfRule type="expression" dxfId="51" priority="92">
      <formula>"WENN(B12&lt;&gt;0;WENNFEHLER((ODER($E$8=""Mifare"";$E$8=""Legic""));))"</formula>
    </cfRule>
  </conditionalFormatting>
  <conditionalFormatting sqref="V17:V23">
    <cfRule type="expression" dxfId="50" priority="82" stopIfTrue="1">
      <formula>$E17="PegaSys Office eVAYO"</formula>
    </cfRule>
    <cfRule type="expression" dxfId="49" priority="83" stopIfTrue="1">
      <formula>$F17="Glas (Aufpreis)"</formula>
    </cfRule>
  </conditionalFormatting>
  <conditionalFormatting sqref="V17:V23">
    <cfRule type="expression" dxfId="48" priority="81" stopIfTrue="1">
      <formula>$E17="Pincode Wandleser"</formula>
    </cfRule>
  </conditionalFormatting>
  <conditionalFormatting sqref="V17:V23">
    <cfRule type="expression" dxfId="47" priority="78" stopIfTrue="1">
      <formula>$E17="PegaSys 2.05"</formula>
    </cfRule>
    <cfRule type="expression" dxfId="46" priority="79" stopIfTrue="1">
      <formula>$E17="PegaSys 2.1"</formula>
    </cfRule>
    <cfRule type="expression" dxfId="45" priority="80" stopIfTrue="1">
      <formula>$E17="PegaSys Pincode"</formula>
    </cfRule>
  </conditionalFormatting>
  <conditionalFormatting sqref="V17:V23">
    <cfRule type="expression" dxfId="44" priority="77" stopIfTrue="1">
      <formula>$F17="Edelstahl"</formula>
    </cfRule>
  </conditionalFormatting>
  <conditionalFormatting sqref="W13:W261">
    <cfRule type="expression" dxfId="43" priority="76">
      <formula>"WENN(B12&lt;&gt;0;WENNFEHLER((ODER($E$8=""Mifare"";$E$8=""Legic""));))"</formula>
    </cfRule>
  </conditionalFormatting>
  <conditionalFormatting sqref="W12">
    <cfRule type="expression" dxfId="42" priority="74" stopIfTrue="1">
      <formula>$E12="PegaSys Office eVAYO"</formula>
    </cfRule>
    <cfRule type="expression" dxfId="41" priority="75" stopIfTrue="1">
      <formula>$F12="Glas (Aufpreis)"</formula>
    </cfRule>
  </conditionalFormatting>
  <conditionalFormatting sqref="W12">
    <cfRule type="expression" dxfId="40" priority="73" stopIfTrue="1">
      <formula>$E12="Pincode Wandleser"</formula>
    </cfRule>
  </conditionalFormatting>
  <conditionalFormatting sqref="W12">
    <cfRule type="expression" dxfId="39" priority="70" stopIfTrue="1">
      <formula>$E12="PegaSys 2.05"</formula>
    </cfRule>
    <cfRule type="expression" dxfId="38" priority="71" stopIfTrue="1">
      <formula>$E12="PegaSys 2.1"</formula>
    </cfRule>
    <cfRule type="expression" dxfId="37" priority="72" stopIfTrue="1">
      <formula>$E12="PegaSys Pincode"</formula>
    </cfRule>
  </conditionalFormatting>
  <conditionalFormatting sqref="W12">
    <cfRule type="expression" dxfId="36" priority="69" stopIfTrue="1">
      <formula>$F12="Edelstahl"</formula>
    </cfRule>
  </conditionalFormatting>
  <conditionalFormatting sqref="X12">
    <cfRule type="expression" dxfId="35" priority="66" stopIfTrue="1">
      <formula>$E12="Pincode Wandleser"</formula>
    </cfRule>
  </conditionalFormatting>
  <conditionalFormatting sqref="X12">
    <cfRule type="expression" dxfId="34" priority="63" stopIfTrue="1">
      <formula>$E12="PegaSys 2.05"</formula>
    </cfRule>
    <cfRule type="expression" dxfId="33" priority="64" stopIfTrue="1">
      <formula>$E12="PegaSys 2.1"</formula>
    </cfRule>
    <cfRule type="expression" dxfId="32" priority="65" stopIfTrue="1">
      <formula>$E12="PegaSys Pincode"</formula>
    </cfRule>
  </conditionalFormatting>
  <conditionalFormatting sqref="X12">
    <cfRule type="expression" dxfId="31" priority="62" stopIfTrue="1">
      <formula>$F12="Edelstahl"</formula>
    </cfRule>
  </conditionalFormatting>
  <conditionalFormatting sqref="W12">
    <cfRule type="expression" dxfId="30" priority="60">
      <formula>"WENN(B12&lt;&gt;0;WENNFEHLER((ODER($E$8=""Mifare"";$E$8=""Legic""));))"</formula>
    </cfRule>
  </conditionalFormatting>
  <conditionalFormatting sqref="AI12:AJ261">
    <cfRule type="expression" dxfId="29" priority="18" stopIfTrue="1">
      <formula>$E12="Wandleser 700/800 W02"</formula>
    </cfRule>
    <cfRule type="expression" dxfId="28" priority="19" stopIfTrue="1">
      <formula>$E12="Wandleser 2.05"</formula>
    </cfRule>
  </conditionalFormatting>
  <conditionalFormatting sqref="AI12:AJ261">
    <cfRule type="expression" dxfId="27" priority="17" stopIfTrue="1">
      <formula>$E12="E-Zylinder"</formula>
    </cfRule>
  </conditionalFormatting>
  <conditionalFormatting sqref="AI12:AJ261">
    <cfRule type="expression" dxfId="26" priority="16" stopIfTrue="1">
      <formula>$E12="Pincode Wandleser"</formula>
    </cfRule>
  </conditionalFormatting>
  <conditionalFormatting sqref="X12:X261">
    <cfRule type="expression" dxfId="25" priority="1536">
      <formula>$V12="Zubehör/Ersatzteile"</formula>
    </cfRule>
    <cfRule type="expression" dxfId="24" priority="1537" stopIfTrue="1">
      <formula>$E12="PegaSys Office eVAYO"</formula>
    </cfRule>
    <cfRule type="expression" dxfId="23" priority="1538" stopIfTrue="1">
      <formula>$F12="Glas (Aufpreis)"</formula>
    </cfRule>
  </conditionalFormatting>
  <dataValidations xWindow="760" yWindow="625" count="29">
    <dataValidation type="list" allowBlank="1" showInputMessage="1" showErrorMessage="1" sqref="G12:H261" xr:uid="{00000000-0002-0000-0000-000000000000}">
      <formula1>"links,rechts"</formula1>
    </dataValidation>
    <dataValidation type="list" allowBlank="1" showErrorMessage="1" sqref="I97:K261 I73:K91 I93:K93 I12:K71" xr:uid="{00000000-0002-0000-0000-000002000000}">
      <formula1>IF($E12="PegaSys Office eVAYO",Farbe,IF($E12="PegaSys Office",Farbe,PegaSys))</formula1>
    </dataValidation>
    <dataValidation type="list" allowBlank="1" showErrorMessage="1" sqref="I72:K72 I94:K96" xr:uid="{00000000-0002-0000-0000-000004000000}">
      <formula1>IF($E73="PegaSys Office eVAYO",Farbe,IF($E73="PegaSys Office",Farbe,PegaSys))</formula1>
    </dataValidation>
    <dataValidation type="list" allowBlank="1" showErrorMessage="1" sqref="I92:K92" xr:uid="{00000000-0002-0000-0000-000005000000}">
      <formula1>IF($E91="PegaSys Office eVAYO",Farbe,IF($E91="PegaSys Office",Farbe,PegaSys))</formula1>
    </dataValidation>
    <dataValidation type="list" allowBlank="1" showInputMessage="1" showErrorMessage="1" sqref="Q12:Q261" xr:uid="{00000000-0002-0000-0000-000008000000}">
      <formula1>IF(OR($I12="S 2.1 Back to Back",$I12="B 2.1 Back to Back"),Innen,Innen_Außen)</formula1>
    </dataValidation>
    <dataValidation type="list" allowBlank="1" showInputMessage="1" showErrorMessage="1" sqref="N12:N261" xr:uid="{00000000-0002-0000-0000-000009000000}">
      <formula1>IF($E12="PegaSys Office",Officeaußen,IF($E12="PegaSys Office eVAYO",Officeaußen,Lochungaußen))</formula1>
    </dataValidation>
    <dataValidation type="list" allowBlank="1" showInputMessage="1" showErrorMessage="1" sqref="R12:R261" xr:uid="{00000000-0002-0000-0000-00000A000000}">
      <formula1>IF($Q12="Außen",Batterie,Batterie2)</formula1>
    </dataValidation>
    <dataValidation type="list" allowBlank="1" showInputMessage="1" showErrorMessage="1" sqref="BX36" xr:uid="{00000000-0002-0000-0000-00000E000000}">
      <formula1>IF(MID($I12,1,6)="Office",A_6,A_2)</formula1>
    </dataValidation>
    <dataValidation type="list" allowBlank="1" showInputMessage="1" showErrorMessage="1" sqref="BW35" xr:uid="{00000000-0002-0000-0000-00000F000000}">
      <formula1>IF(MID($I12,1,6)="Office",A_4,A_2)</formula1>
    </dataValidation>
    <dataValidation type="list" allowBlank="1" showInputMessage="1" showErrorMessage="1" sqref="BW39" xr:uid="{00000000-0002-0000-0000-000010000000}">
      <formula1>IF($I12="S 2.1 schmal",A_1)</formula1>
    </dataValidation>
    <dataValidation type="list" allowBlank="1" showInputMessage="1" showErrorMessage="1" sqref="BT28" xr:uid="{00000000-0002-0000-0000-000012000000}">
      <formula1>A_1</formula1>
    </dataValidation>
    <dataValidation type="list" allowBlank="1" showInputMessage="1" showErrorMessage="1" sqref="BT29" xr:uid="{00000000-0002-0000-0000-000013000000}">
      <formula1>A_2</formula1>
    </dataValidation>
    <dataValidation type="list" allowBlank="1" showInputMessage="1" showErrorMessage="1" sqref="BT30" xr:uid="{00000000-0002-0000-0000-000014000000}">
      <formula1>A_3</formula1>
    </dataValidation>
    <dataValidation type="list" allowBlank="1" showInputMessage="1" showErrorMessage="1" sqref="BT31" xr:uid="{00000000-0002-0000-0000-000015000000}">
      <formula1>A_4</formula1>
    </dataValidation>
    <dataValidation type="list" allowBlank="1" showInputMessage="1" showErrorMessage="1" sqref="BT32" xr:uid="{00000000-0002-0000-0000-000016000000}">
      <formula1>A_5</formula1>
    </dataValidation>
    <dataValidation type="list" allowBlank="1" showInputMessage="1" showErrorMessage="1" sqref="BT33" xr:uid="{00000000-0002-0000-0000-000017000000}">
      <formula1>A_6</formula1>
    </dataValidation>
    <dataValidation type="list" allowBlank="1" showInputMessage="1" showErrorMessage="1" sqref="V12:V261" xr:uid="{00000000-0002-0000-0000-00001B000000}">
      <formula1>E_Zyl._Typ</formula1>
    </dataValidation>
    <dataValidation type="list" allowBlank="1" showInputMessage="1" showErrorMessage="1" sqref="X12:X261" xr:uid="{00000000-0002-0000-0000-00001E000000}">
      <formula1>IF(AND($V12="Comfort-Knaufzylinder",$W12="Innenbereich"),ZylinderLg_CO,IF(AND($V12="Comfort-Knaufzylinder",$W12="Außenbereich"),ZylinderLg_COWP,IF($V12="Antipanik-Knaufzylinder",ZylinderLg_AP2,IF($V12="Halbzylinder",ZylinderLg_HZ,"??"))))</formula1>
    </dataValidation>
    <dataValidation type="list" allowBlank="1" showInputMessage="1" showErrorMessage="1" sqref="W12:W261" xr:uid="{00000000-0002-0000-0000-000021000000}">
      <formula1>IF($V12="Comfort-Knaufzylinder",Ausführung_CO,IF($V12="Halbzylinder",Ausführung_CO,IF($V12="Antipanik-Knaufzylinder",Ausführung_AP2_HZ,IF($V12="Zubehör/Ersatzteile",Zubehör_Ersatzteile,"Eingabe o.Formel prüfen"))))</formula1>
    </dataValidation>
    <dataValidation type="list" allowBlank="1" showInputMessage="1" showErrorMessage="1" sqref="E12:F261" xr:uid="{9495FDDB-E95A-4065-83DC-0C1C86FCD9C8}">
      <formula1>IF($E$8="TeachInLegic",TeachInLegic,IF($E$8="TeachInMifare",TeachInMifare,IF($E$8="Hitag",Hitag,IF(MID($E$8,1,6)="Mifare",Mifare_Legic,IF(MID($E$8,1,5)="Legic",Mifare_Legic,IF($E$8="Pincode",Pincode,""))))))</formula1>
    </dataValidation>
    <dataValidation type="list" allowBlank="1" showInputMessage="1" showErrorMessage="1" sqref="U12:U261" xr:uid="{B611CA92-9A57-4CA9-A532-0A6625154589}">
      <formula1>"Edelstahl"</formula1>
    </dataValidation>
    <dataValidation type="list" allowBlank="1" showInputMessage="1" showErrorMessage="1" sqref="L12:L261" xr:uid="{03DCEF7D-E3D9-476F-B2B4-53AEC1B8B303}">
      <formula1>"37-46 mm,47-56 mm,57-66 mm,67-76 mm,77-86 mm,87-96 mm,97-106 mm,107-116 mm,117-126 mm,127-136mm,137-146 mm,147-156 mm,156-160 mm,"</formula1>
    </dataValidation>
    <dataValidation type="list" allowBlank="1" showInputMessage="1" showErrorMessage="1" sqref="BW41" xr:uid="{00000000-0002-0000-0000-00000C000000}">
      <formula1>IF(AND($I22="S 2.1 schmal",MID($P22,1,2)="RZ"),A_6,A_2)</formula1>
    </dataValidation>
    <dataValidation type="list" allowBlank="1" showInputMessage="1" showErrorMessage="1" sqref="BW33" xr:uid="{00000000-0002-0000-0000-00000D000000}">
      <formula1>IF(AND($I12="B 2.1 breit",MID($P12,1,2)="RZ"),A_5,A_2)</formula1>
    </dataValidation>
    <dataValidation type="list" allowBlank="1" showInputMessage="1" showErrorMessage="1" sqref="BW37" xr:uid="{00000000-0002-0000-0000-000011000000}">
      <formula1>IF(OR(MID($I12,7,4)="Back",AND($I12="B 2.1 breit",$P12=92)),A_3,A_2)</formula1>
    </dataValidation>
    <dataValidation type="list" allowBlank="1" showInputMessage="1" showErrorMessage="1" sqref="S12:S261" xr:uid="{00000000-0002-0000-0000-000020000000}">
      <formula1>IF(AND(MID($I12,1,5)="S 2.1",MID($P12,1,2)="RZ"),A_6,IF(AND(MID($I12,1,5)="B 2.1",MID($P12,1,2)="RZ"),A_5,IF(MID($F12,1,4)="Edel",A_4,IF(MID($I12,1,5)="S 2.1",A_1,A_2))))</formula1>
    </dataValidation>
    <dataValidation type="list" allowBlank="1" showInputMessage="1" showErrorMessage="1" sqref="E8:N8" xr:uid="{7B70F9A0-3BC7-458B-9D77-E7FEE5B0E004}">
      <formula1>"MIFARE,MIFARE OSS,LEGIC,LEGIC OSS"</formula1>
    </dataValidation>
    <dataValidation type="list" allowBlank="1" showInputMessage="1" showErrorMessage="1" sqref="M12:M261" xr:uid="{B573AF73-4C22-4540-8B5B-2CAE89624796}">
      <mc:AlternateContent xmlns:x12ac="http://schemas.microsoft.com/office/spreadsheetml/2011/1/ac" xmlns:mc="http://schemas.openxmlformats.org/markup-compatibility/2006">
        <mc:Choice Requires="x12ac">
          <x12ac:list>7,8,"8,5",9,F9 (FS),10</x12ac:list>
        </mc:Choice>
        <mc:Fallback>
          <formula1>"7,8,8,5,9,F9 (FS),10"</formula1>
        </mc:Fallback>
      </mc:AlternateContent>
    </dataValidation>
    <dataValidation type="list" allowBlank="1" showInputMessage="1" showErrorMessage="1" sqref="T12:T261" xr:uid="{64779A93-4948-4301-A116-AE5187F48B06}">
      <formula1>IF(AND($F12="Edelstahl",$M12="F9 (FS)"),Drücker5,IF($S12="Langschild schmal",Drücker2,IF($R12="einrastend",Drücker1,IF(MID($S12,1,4)="Oval",Drücker6,IF(OR($E12="eVAYO Office",$E12="PegaSys Office"),Drücker4,Drücker3)))))</formula1>
    </dataValidation>
  </dataValidations>
  <printOptions horizontalCentered="1"/>
  <pageMargins left="0.15748031496062992" right="0.15748031496062992" top="0.70866141732283472" bottom="0.31496062992125984" header="7.874015748031496E-2" footer="0.19685039370078741"/>
  <pageSetup paperSize="9" scale="43" fitToHeight="0" orientation="landscape" horizontalDpi="300" verticalDpi="300" r:id="rId1"/>
  <headerFooter>
    <oddHeader>&amp;L&amp;G&amp;R&amp;G</oddHeader>
    <oddFooter xml:space="preserve">&amp;LFB 0119/06
&amp;C- &amp;P -&amp;R          </oddFooter>
  </headerFooter>
  <rowBreaks count="1" manualBreakCount="1">
    <brk id="29" max="26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AutoCAD LT.Drawing.16" shapeId="4648" r:id="rId5">
          <objectPr defaultSize="0" autoPict="0" r:id="rId6">
            <anchor moveWithCells="1">
              <from>
                <xdr:col>14</xdr:col>
                <xdr:colOff>533400</xdr:colOff>
                <xdr:row>2</xdr:row>
                <xdr:rowOff>66675</xdr:rowOff>
              </from>
              <to>
                <xdr:col>16</xdr:col>
                <xdr:colOff>161925</xdr:colOff>
                <xdr:row>7</xdr:row>
                <xdr:rowOff>276225</xdr:rowOff>
              </to>
            </anchor>
          </objectPr>
        </oleObject>
      </mc:Choice>
      <mc:Fallback>
        <oleObject progId="AutoCAD LT.Drawing.16" shapeId="4648" r:id="rId5"/>
      </mc:Fallback>
    </mc:AlternateContent>
    <mc:AlternateContent xmlns:mc="http://schemas.openxmlformats.org/markup-compatibility/2006">
      <mc:Choice Requires="x14">
        <oleObject progId="AutoCAD.Drawing.17" shapeId="16210" r:id="rId7">
          <objectPr defaultSize="0" autoPict="0" r:id="rId8">
            <anchor moveWithCells="1">
              <from>
                <xdr:col>6</xdr:col>
                <xdr:colOff>38100</xdr:colOff>
                <xdr:row>10</xdr:row>
                <xdr:rowOff>447675</xdr:rowOff>
              </from>
              <to>
                <xdr:col>7</xdr:col>
                <xdr:colOff>561975</xdr:colOff>
                <xdr:row>10</xdr:row>
                <xdr:rowOff>1238250</xdr:rowOff>
              </to>
            </anchor>
          </objectPr>
        </oleObject>
      </mc:Choice>
      <mc:Fallback>
        <oleObject progId="AutoCAD.Drawing.17" shapeId="16210" r:id="rId7"/>
      </mc:Fallback>
    </mc:AlternateContent>
    <mc:AlternateContent xmlns:mc="http://schemas.openxmlformats.org/markup-compatibility/2006">
      <mc:Choice Requires="x14">
        <oleObject progId="AutoCAD.Drawing.17" shapeId="16211" r:id="rId9">
          <objectPr defaultSize="0" autoPict="0" r:id="rId8">
            <anchor moveWithCells="1">
              <from>
                <xdr:col>8</xdr:col>
                <xdr:colOff>276225</xdr:colOff>
                <xdr:row>9</xdr:row>
                <xdr:rowOff>371475</xdr:rowOff>
              </from>
              <to>
                <xdr:col>10</xdr:col>
                <xdr:colOff>123825</xdr:colOff>
                <xdr:row>10</xdr:row>
                <xdr:rowOff>923925</xdr:rowOff>
              </to>
            </anchor>
          </objectPr>
        </oleObject>
      </mc:Choice>
      <mc:Fallback>
        <oleObject progId="AutoCAD.Drawing.17" shapeId="16211" r:id="rId9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xWindow="760" yWindow="625" count="2">
        <x14:dataValidation type="list" allowBlank="1" showInputMessage="1" showErrorMessage="1" xr:uid="{F779FF1C-729D-428A-A8AE-1FF6B41F9E92}">
          <x14:formula1>
            <xm:f>Datenquelle_Peg!$B$57:$B$58</xm:f>
          </x14:formula1>
          <xm:sqref>O12:O261</xm:sqref>
        </x14:dataValidation>
        <x14:dataValidation type="list" allowBlank="1" showInputMessage="1" showErrorMessage="1" xr:uid="{38309083-D0DE-4CD1-B708-3B70F2BA9BD7}">
          <x14:formula1>
            <xm:f>Datenquelle_Peg!$C$43:$C$48</xm:f>
          </x14:formula1>
          <xm:sqref>P12:P261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>
    <tabColor rgb="FF92D050"/>
    <pageSetUpPr fitToPage="1"/>
  </sheetPr>
  <dimension ref="A1:H53"/>
  <sheetViews>
    <sheetView zoomScale="70" zoomScaleNormal="70" workbookViewId="0">
      <pane ySplit="7" topLeftCell="A8" activePane="bottomLeft" state="frozen"/>
      <selection pane="bottomLeft" activeCell="K24" sqref="K24"/>
    </sheetView>
  </sheetViews>
  <sheetFormatPr defaultColWidth="11.5703125" defaultRowHeight="15" x14ac:dyDescent="0.25"/>
  <cols>
    <col min="1" max="16384" width="11.5703125" style="93"/>
  </cols>
  <sheetData>
    <row r="1" spans="1:8" ht="26.25" x14ac:dyDescent="0.25">
      <c r="A1" s="101" t="s">
        <v>900</v>
      </c>
      <c r="B1" s="101"/>
      <c r="C1" s="101"/>
      <c r="D1" s="101"/>
      <c r="E1" s="101"/>
      <c r="F1" s="101"/>
      <c r="G1" s="101"/>
      <c r="H1" s="101"/>
    </row>
    <row r="2" spans="1:8" x14ac:dyDescent="0.25">
      <c r="A2" s="102"/>
      <c r="B2" s="102"/>
      <c r="C2" s="102"/>
      <c r="D2" s="102"/>
      <c r="E2" s="102"/>
      <c r="F2" s="102"/>
      <c r="G2" s="102"/>
      <c r="H2" s="102"/>
    </row>
    <row r="3" spans="1:8" x14ac:dyDescent="0.25">
      <c r="A3" s="102" t="s">
        <v>901</v>
      </c>
      <c r="B3" s="102"/>
      <c r="C3" s="102"/>
      <c r="D3" s="102"/>
      <c r="E3" s="102"/>
      <c r="F3" s="102"/>
      <c r="G3" s="102"/>
      <c r="H3" s="102"/>
    </row>
    <row r="4" spans="1:8" x14ac:dyDescent="0.25">
      <c r="A4" s="102" t="s">
        <v>902</v>
      </c>
      <c r="B4" s="102"/>
      <c r="C4" s="102"/>
      <c r="D4" s="102"/>
      <c r="E4" s="102"/>
      <c r="F4" s="102"/>
      <c r="G4" s="102"/>
      <c r="H4" s="102"/>
    </row>
    <row r="5" spans="1:8" x14ac:dyDescent="0.25">
      <c r="A5" s="221" t="s">
        <v>903</v>
      </c>
      <c r="B5" s="102"/>
      <c r="C5" s="102"/>
      <c r="D5" s="102"/>
      <c r="E5" s="102"/>
      <c r="F5" s="102"/>
      <c r="G5" s="102"/>
      <c r="H5" s="102"/>
    </row>
    <row r="6" spans="1:8" x14ac:dyDescent="0.25">
      <c r="A6" s="102" t="s">
        <v>904</v>
      </c>
      <c r="B6" s="102"/>
      <c r="C6" s="102"/>
      <c r="D6" s="102"/>
      <c r="E6" s="102"/>
      <c r="F6" s="102"/>
      <c r="G6" s="102"/>
      <c r="H6" s="102"/>
    </row>
    <row r="7" spans="1:8" x14ac:dyDescent="0.25">
      <c r="A7" s="102" t="s">
        <v>905</v>
      </c>
      <c r="B7" s="102"/>
      <c r="C7" s="102"/>
      <c r="D7" s="102"/>
      <c r="E7" s="102"/>
      <c r="F7" s="102"/>
      <c r="G7" s="102"/>
      <c r="H7" s="102"/>
    </row>
    <row r="8" spans="1:8" x14ac:dyDescent="0.25">
      <c r="A8" s="102"/>
      <c r="B8" s="102"/>
      <c r="C8" s="102"/>
      <c r="D8" s="102"/>
      <c r="E8" s="102"/>
      <c r="F8" s="102"/>
      <c r="G8" s="102"/>
      <c r="H8" s="102"/>
    </row>
    <row r="9" spans="1:8" x14ac:dyDescent="0.25">
      <c r="A9" s="102"/>
      <c r="B9" s="102"/>
      <c r="C9" s="102"/>
      <c r="D9" s="102"/>
      <c r="E9" s="102"/>
      <c r="F9" s="102"/>
      <c r="G9" s="102"/>
      <c r="H9" s="102"/>
    </row>
    <row r="10" spans="1:8" x14ac:dyDescent="0.25">
      <c r="A10" s="102"/>
      <c r="B10" s="102"/>
      <c r="C10" s="102"/>
      <c r="D10" s="102"/>
      <c r="E10" s="102"/>
      <c r="F10" s="102"/>
      <c r="G10" s="102"/>
      <c r="H10" s="102"/>
    </row>
    <row r="11" spans="1:8" x14ac:dyDescent="0.25">
      <c r="A11" s="102"/>
      <c r="B11" s="102"/>
      <c r="C11" s="102"/>
      <c r="D11" s="102"/>
      <c r="E11" s="102"/>
      <c r="F11" s="102"/>
      <c r="G11" s="102"/>
      <c r="H11" s="102"/>
    </row>
    <row r="12" spans="1:8" x14ac:dyDescent="0.25">
      <c r="A12" s="102"/>
      <c r="B12" s="102"/>
      <c r="C12" s="102"/>
      <c r="D12" s="102"/>
      <c r="E12" s="102"/>
      <c r="F12" s="102"/>
      <c r="G12" s="102"/>
      <c r="H12" s="102"/>
    </row>
    <row r="13" spans="1:8" x14ac:dyDescent="0.25">
      <c r="A13" s="102"/>
      <c r="B13" s="102"/>
      <c r="C13" s="102"/>
      <c r="D13" s="102"/>
      <c r="E13" s="102"/>
      <c r="F13" s="102" t="s">
        <v>906</v>
      </c>
      <c r="G13" s="102"/>
      <c r="H13" s="102"/>
    </row>
    <row r="14" spans="1:8" x14ac:dyDescent="0.25">
      <c r="A14" s="102"/>
      <c r="B14" s="102"/>
      <c r="C14" s="102"/>
      <c r="D14" s="102"/>
      <c r="E14" s="102"/>
      <c r="F14" s="102"/>
      <c r="G14" s="102"/>
      <c r="H14" s="102"/>
    </row>
    <row r="15" spans="1:8" x14ac:dyDescent="0.25">
      <c r="A15" s="102"/>
      <c r="B15" s="102"/>
      <c r="C15" s="102"/>
      <c r="D15" s="102"/>
      <c r="E15" s="102"/>
      <c r="F15" s="102"/>
      <c r="G15" s="102"/>
      <c r="H15" s="102"/>
    </row>
    <row r="16" spans="1:8" x14ac:dyDescent="0.25">
      <c r="A16" s="102"/>
      <c r="B16" s="102"/>
      <c r="C16" s="102"/>
      <c r="D16" s="102"/>
      <c r="E16" s="102"/>
      <c r="F16" s="102"/>
      <c r="G16" s="102"/>
      <c r="H16" s="102"/>
    </row>
    <row r="17" spans="1:8" x14ac:dyDescent="0.25">
      <c r="A17" s="102"/>
      <c r="B17" s="102"/>
      <c r="C17" s="102"/>
      <c r="D17" s="102"/>
      <c r="E17" s="102"/>
      <c r="F17" s="102"/>
      <c r="G17" s="102"/>
      <c r="H17" s="102"/>
    </row>
    <row r="18" spans="1:8" x14ac:dyDescent="0.25">
      <c r="A18" s="102"/>
      <c r="B18" s="102"/>
      <c r="C18" s="102"/>
      <c r="D18" s="102"/>
      <c r="E18" s="102"/>
      <c r="F18" s="102"/>
      <c r="G18" s="102"/>
      <c r="H18" s="102"/>
    </row>
    <row r="19" spans="1:8" x14ac:dyDescent="0.25">
      <c r="A19" s="102"/>
      <c r="B19" s="102"/>
      <c r="C19" s="102"/>
      <c r="D19" s="102"/>
      <c r="E19" s="102"/>
      <c r="F19" s="102"/>
      <c r="G19" s="102"/>
      <c r="H19" s="102"/>
    </row>
    <row r="20" spans="1:8" x14ac:dyDescent="0.25">
      <c r="A20" s="102"/>
      <c r="B20" s="102"/>
      <c r="C20" s="102"/>
      <c r="D20" s="102"/>
      <c r="E20" s="102"/>
      <c r="F20" s="102"/>
      <c r="G20" s="102"/>
      <c r="H20" s="102"/>
    </row>
    <row r="21" spans="1:8" x14ac:dyDescent="0.25">
      <c r="A21" s="102"/>
      <c r="B21" s="102"/>
      <c r="C21" s="102"/>
      <c r="D21" s="102"/>
      <c r="E21" s="102"/>
      <c r="F21" s="102"/>
      <c r="G21" s="102"/>
      <c r="H21" s="102"/>
    </row>
    <row r="22" spans="1:8" x14ac:dyDescent="0.25">
      <c r="A22" s="102"/>
      <c r="B22" s="102"/>
      <c r="C22" s="102"/>
      <c r="D22" s="102"/>
      <c r="E22" s="102"/>
      <c r="F22" s="102"/>
      <c r="G22" s="102"/>
      <c r="H22" s="102"/>
    </row>
    <row r="23" spans="1:8" x14ac:dyDescent="0.25">
      <c r="A23" s="102"/>
      <c r="B23" s="102"/>
      <c r="C23" s="102"/>
      <c r="D23" s="102"/>
      <c r="E23" s="102"/>
      <c r="F23" s="102"/>
      <c r="G23" s="102"/>
      <c r="H23" s="102"/>
    </row>
    <row r="24" spans="1:8" x14ac:dyDescent="0.25">
      <c r="A24" s="102"/>
      <c r="B24" s="102"/>
      <c r="C24" s="102"/>
      <c r="D24" s="102"/>
      <c r="E24" s="102"/>
      <c r="F24" s="102"/>
      <c r="G24" s="102"/>
      <c r="H24" s="102"/>
    </row>
    <row r="25" spans="1:8" x14ac:dyDescent="0.25">
      <c r="A25" s="102"/>
      <c r="B25" s="102"/>
      <c r="C25" s="102"/>
      <c r="D25" s="102"/>
      <c r="E25" s="102"/>
      <c r="F25" s="102"/>
      <c r="G25" s="102"/>
      <c r="H25" s="102"/>
    </row>
    <row r="26" spans="1:8" x14ac:dyDescent="0.25">
      <c r="A26" s="102"/>
      <c r="B26" s="102"/>
      <c r="C26" s="102"/>
      <c r="D26" s="102"/>
      <c r="E26" s="102"/>
      <c r="F26" s="102"/>
      <c r="G26" s="102"/>
      <c r="H26" s="102"/>
    </row>
    <row r="27" spans="1:8" x14ac:dyDescent="0.25">
      <c r="A27" s="102"/>
      <c r="B27" s="102"/>
      <c r="C27" s="102"/>
      <c r="D27" s="102"/>
      <c r="E27" s="102"/>
      <c r="F27" s="102"/>
      <c r="G27" s="102"/>
      <c r="H27" s="102"/>
    </row>
    <row r="28" spans="1:8" x14ac:dyDescent="0.25">
      <c r="A28" s="102"/>
      <c r="B28" s="102"/>
      <c r="C28" s="102"/>
      <c r="D28" s="102"/>
      <c r="E28" s="102"/>
      <c r="F28" s="102"/>
      <c r="G28" s="102"/>
      <c r="H28" s="102"/>
    </row>
    <row r="29" spans="1:8" x14ac:dyDescent="0.25">
      <c r="A29" s="102"/>
      <c r="B29" s="102"/>
      <c r="C29" s="102"/>
      <c r="D29" s="102"/>
      <c r="E29" s="102"/>
      <c r="F29" s="102"/>
      <c r="G29" s="102"/>
      <c r="H29" s="102"/>
    </row>
    <row r="30" spans="1:8" x14ac:dyDescent="0.25">
      <c r="A30" s="102"/>
      <c r="B30" s="102"/>
      <c r="C30" s="102"/>
      <c r="D30" s="102"/>
      <c r="E30" s="102"/>
      <c r="F30" s="102"/>
      <c r="G30" s="102"/>
      <c r="H30" s="102"/>
    </row>
    <row r="31" spans="1:8" x14ac:dyDescent="0.25">
      <c r="A31" s="102"/>
      <c r="B31" s="102"/>
      <c r="C31" s="102"/>
      <c r="D31" s="102"/>
      <c r="E31" s="102"/>
      <c r="F31" s="102"/>
      <c r="G31" s="102"/>
      <c r="H31" s="102"/>
    </row>
    <row r="32" spans="1:8" x14ac:dyDescent="0.25">
      <c r="A32" s="102"/>
      <c r="B32" s="102"/>
      <c r="C32" s="102"/>
      <c r="D32" s="102"/>
      <c r="E32" s="102"/>
      <c r="F32" s="102"/>
      <c r="G32" s="102"/>
      <c r="H32" s="102"/>
    </row>
    <row r="33" spans="1:8" x14ac:dyDescent="0.25">
      <c r="A33" s="102"/>
      <c r="B33" s="102"/>
      <c r="C33" s="102"/>
      <c r="D33" s="102"/>
      <c r="E33" s="102"/>
      <c r="F33" s="102"/>
      <c r="G33" s="102"/>
      <c r="H33" s="102"/>
    </row>
    <row r="34" spans="1:8" x14ac:dyDescent="0.25">
      <c r="A34" s="102"/>
      <c r="B34" s="102"/>
      <c r="C34" s="102"/>
      <c r="D34" s="102"/>
      <c r="E34" s="102"/>
      <c r="F34" s="102"/>
      <c r="G34" s="102"/>
      <c r="H34" s="102"/>
    </row>
    <row r="35" spans="1:8" x14ac:dyDescent="0.25">
      <c r="A35" s="102"/>
      <c r="B35" s="102"/>
      <c r="C35" s="102"/>
      <c r="D35" s="102"/>
      <c r="E35" s="102"/>
      <c r="F35" s="102"/>
      <c r="G35" s="102"/>
      <c r="H35" s="102"/>
    </row>
    <row r="36" spans="1:8" x14ac:dyDescent="0.25">
      <c r="A36" s="102"/>
      <c r="B36" s="102"/>
      <c r="C36" s="102"/>
      <c r="D36" s="102"/>
      <c r="E36" s="102"/>
      <c r="F36" s="102"/>
      <c r="G36" s="102"/>
      <c r="H36" s="102"/>
    </row>
    <row r="37" spans="1:8" x14ac:dyDescent="0.25">
      <c r="A37" s="102"/>
      <c r="B37" s="102"/>
      <c r="C37" s="102"/>
      <c r="D37" s="102"/>
      <c r="E37" s="102"/>
      <c r="F37" s="102"/>
      <c r="G37" s="102"/>
      <c r="H37" s="102"/>
    </row>
    <row r="38" spans="1:8" x14ac:dyDescent="0.25">
      <c r="A38" s="102"/>
      <c r="B38" s="102"/>
      <c r="C38" s="102"/>
      <c r="D38" s="102"/>
      <c r="E38" s="102"/>
      <c r="F38" s="102"/>
      <c r="G38" s="102"/>
      <c r="H38" s="102"/>
    </row>
    <row r="39" spans="1:8" x14ac:dyDescent="0.25">
      <c r="A39" s="102"/>
      <c r="B39" s="102"/>
      <c r="C39" s="102"/>
      <c r="D39" s="102"/>
      <c r="E39" s="102"/>
      <c r="F39" s="102"/>
      <c r="G39" s="102"/>
      <c r="H39" s="102"/>
    </row>
    <row r="40" spans="1:8" x14ac:dyDescent="0.25">
      <c r="A40" s="102"/>
      <c r="B40" s="102"/>
      <c r="C40" s="102"/>
      <c r="D40" s="102"/>
      <c r="E40" s="102"/>
      <c r="F40" s="102"/>
      <c r="G40" s="102"/>
      <c r="H40" s="102"/>
    </row>
    <row r="41" spans="1:8" x14ac:dyDescent="0.25">
      <c r="A41" s="102"/>
      <c r="B41" s="102"/>
      <c r="C41" s="102"/>
      <c r="D41" s="102"/>
      <c r="E41" s="102"/>
      <c r="F41" s="102"/>
      <c r="G41" s="102"/>
      <c r="H41" s="102"/>
    </row>
    <row r="42" spans="1:8" x14ac:dyDescent="0.25">
      <c r="A42" s="102"/>
      <c r="B42" s="102"/>
      <c r="C42" s="102"/>
      <c r="D42" s="102"/>
      <c r="E42" s="102"/>
      <c r="F42" s="102"/>
      <c r="G42" s="102"/>
      <c r="H42" s="102"/>
    </row>
    <row r="43" spans="1:8" x14ac:dyDescent="0.25">
      <c r="A43" s="102"/>
      <c r="B43" s="102"/>
      <c r="C43" s="102"/>
      <c r="D43" s="102"/>
      <c r="E43" s="102"/>
      <c r="F43" s="102"/>
      <c r="G43" s="102"/>
      <c r="H43" s="102"/>
    </row>
    <row r="44" spans="1:8" x14ac:dyDescent="0.25">
      <c r="A44" s="102" t="s">
        <v>907</v>
      </c>
      <c r="B44" s="102"/>
      <c r="C44" s="102"/>
      <c r="D44" s="102"/>
      <c r="E44" s="102"/>
      <c r="F44" s="102"/>
      <c r="G44" s="102"/>
      <c r="H44" s="102"/>
    </row>
    <row r="45" spans="1:8" x14ac:dyDescent="0.25">
      <c r="A45" s="102" t="s">
        <v>908</v>
      </c>
      <c r="B45" s="102"/>
      <c r="C45" s="102"/>
      <c r="D45" s="102"/>
      <c r="E45" s="102"/>
      <c r="F45" s="102"/>
      <c r="G45" s="102"/>
      <c r="H45" s="102"/>
    </row>
    <row r="46" spans="1:8" x14ac:dyDescent="0.25">
      <c r="A46" s="102" t="s">
        <v>909</v>
      </c>
      <c r="B46" s="102"/>
      <c r="C46" s="102"/>
      <c r="D46" s="102"/>
      <c r="E46" s="102"/>
      <c r="F46" s="102"/>
      <c r="G46" s="102"/>
      <c r="H46" s="102"/>
    </row>
    <row r="47" spans="1:8" x14ac:dyDescent="0.25">
      <c r="A47" s="102"/>
      <c r="B47" s="102"/>
      <c r="C47" s="102"/>
      <c r="D47" s="102"/>
      <c r="E47" s="102"/>
      <c r="F47" s="102"/>
      <c r="G47" s="102"/>
      <c r="H47" s="102"/>
    </row>
    <row r="48" spans="1:8" x14ac:dyDescent="0.25">
      <c r="A48" s="102"/>
      <c r="B48" s="102"/>
      <c r="C48" s="102"/>
      <c r="D48" s="102"/>
      <c r="E48" s="102"/>
      <c r="F48" s="102"/>
      <c r="G48" s="102"/>
      <c r="H48" s="102"/>
    </row>
    <row r="49" spans="1:8" x14ac:dyDescent="0.25">
      <c r="A49" s="102"/>
      <c r="B49" s="102"/>
      <c r="C49" s="102"/>
      <c r="D49" s="102"/>
      <c r="E49" s="102"/>
      <c r="F49" s="102"/>
      <c r="G49" s="102"/>
      <c r="H49" s="102"/>
    </row>
    <row r="50" spans="1:8" x14ac:dyDescent="0.25">
      <c r="A50" s="102"/>
      <c r="B50" s="102"/>
      <c r="C50" s="102"/>
      <c r="D50" s="102"/>
      <c r="E50" s="102"/>
      <c r="F50" s="102"/>
      <c r="G50" s="102"/>
      <c r="H50" s="102"/>
    </row>
    <row r="51" spans="1:8" x14ac:dyDescent="0.25">
      <c r="A51" s="102"/>
      <c r="B51" s="102"/>
      <c r="C51" s="102"/>
      <c r="D51" s="102"/>
      <c r="E51" s="102"/>
      <c r="F51" s="102"/>
      <c r="G51" s="102"/>
      <c r="H51" s="102"/>
    </row>
    <row r="52" spans="1:8" x14ac:dyDescent="0.25">
      <c r="A52" s="102"/>
      <c r="B52" s="102"/>
      <c r="C52" s="102"/>
      <c r="D52" s="102"/>
      <c r="E52" s="102"/>
      <c r="F52" s="102"/>
      <c r="G52" s="102"/>
      <c r="H52" s="102"/>
    </row>
    <row r="53" spans="1:8" x14ac:dyDescent="0.25">
      <c r="A53" s="102"/>
      <c r="B53" s="102"/>
      <c r="C53" s="102"/>
      <c r="D53" s="102"/>
      <c r="E53" s="102"/>
      <c r="F53" s="102"/>
      <c r="G53" s="102"/>
      <c r="H53" s="102"/>
    </row>
  </sheetData>
  <sheetProtection password="DB7C" sheet="1" objects="1" scenarios="1"/>
  <pageMargins left="0.70866141732283472" right="0.70866141732283472" top="0.78740157480314965" bottom="0.78740157480314965" header="0.31496062992125984" footer="0.31496062992125984"/>
  <pageSetup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6B03B-09DC-4896-8D1A-6D7B26FE8E66}">
  <sheetPr codeName="Tabelle7"/>
  <dimension ref="A1:B573"/>
  <sheetViews>
    <sheetView workbookViewId="0">
      <selection activeCell="A87" sqref="A87"/>
    </sheetView>
  </sheetViews>
  <sheetFormatPr defaultColWidth="11.42578125" defaultRowHeight="12.75" x14ac:dyDescent="0.2"/>
  <cols>
    <col min="1" max="1" width="51.42578125" customWidth="1"/>
    <col min="2" max="2" width="14.28515625" customWidth="1"/>
  </cols>
  <sheetData>
    <row r="1" spans="1:2" x14ac:dyDescent="0.2">
      <c r="A1" s="320" t="s">
        <v>2470</v>
      </c>
      <c r="B1" t="s">
        <v>2471</v>
      </c>
    </row>
    <row r="2" spans="1:2" x14ac:dyDescent="0.2">
      <c r="A2" s="320" t="str">
        <f>IF('TL-A E-Trim - E-Zyl 3.1'!E12="PegaSys 2.1",'TL-A E-Trim - E-Zyl 3.1'!AJ12,IF('TL-A E-Trim - E-Zyl 3.1'!E12="E-Zylinder",'TL-A E-Trim - E-Zyl 3.1'!AL12,IF('TL-A E-Trim - E-Zyl 3.1'!E12="","")))</f>
        <v/>
      </c>
      <c r="B2" s="320" t="str">
        <f>IF(OR('TL-A E-Trim - E-Zyl 3.1'!E12="PegaSys 2.1",'TL-A E-Trim - E-Zyl 3.1'!E12="E-Zylinder"),'TL-A E-Trim - E-Zyl 3.1'!B12,"")</f>
        <v/>
      </c>
    </row>
    <row r="3" spans="1:2" x14ac:dyDescent="0.2">
      <c r="A3" s="320" t="str">
        <f>IF('TL-A E-Trim - E-Zyl 3.1'!E13="PegaSys 2.1",'TL-A E-Trim - E-Zyl 3.1'!AJ13,IF('TL-A E-Trim - E-Zyl 3.1'!E13="E-Zylinder",'TL-A E-Trim - E-Zyl 3.1'!AL13,IF('TL-A E-Trim - E-Zyl 3.1'!E13="","")))</f>
        <v/>
      </c>
      <c r="B3" s="320" t="str">
        <f>IF(OR('TL-A E-Trim - E-Zyl 3.1'!E13="PegaSys 2.1",'TL-A E-Trim - E-Zyl 3.1'!E13="E-Zylinder"),'TL-A E-Trim - E-Zyl 3.1'!B13,"")</f>
        <v/>
      </c>
    </row>
    <row r="4" spans="1:2" x14ac:dyDescent="0.2">
      <c r="A4" s="320" t="str">
        <f>IF('TL-A E-Trim - E-Zyl 3.1'!E14="PegaSys 2.1",'TL-A E-Trim - E-Zyl 3.1'!AJ14,IF('TL-A E-Trim - E-Zyl 3.1'!E14="E-Zylinder",'TL-A E-Trim - E-Zyl 3.1'!AL14,IF('TL-A E-Trim - E-Zyl 3.1'!E14="","")))</f>
        <v/>
      </c>
      <c r="B4" s="320" t="str">
        <f>IF(OR('TL-A E-Trim - E-Zyl 3.1'!E14="PegaSys 2.1",'TL-A E-Trim - E-Zyl 3.1'!E14="E-Zylinder"),'TL-A E-Trim - E-Zyl 3.1'!B14,"")</f>
        <v/>
      </c>
    </row>
    <row r="5" spans="1:2" x14ac:dyDescent="0.2">
      <c r="A5" s="320" t="str">
        <f>IF('TL-A E-Trim - E-Zyl 3.1'!E15="PegaSys 2.1",'TL-A E-Trim - E-Zyl 3.1'!AJ15,IF('TL-A E-Trim - E-Zyl 3.1'!E15="E-Zylinder",'TL-A E-Trim - E-Zyl 3.1'!AL15,IF('TL-A E-Trim - E-Zyl 3.1'!E15="","")))</f>
        <v/>
      </c>
      <c r="B5" s="320" t="str">
        <f>IF(OR('TL-A E-Trim - E-Zyl 3.1'!E15="PegaSys 2.1",'TL-A E-Trim - E-Zyl 3.1'!E15="E-Zylinder"),'TL-A E-Trim - E-Zyl 3.1'!B15,"")</f>
        <v/>
      </c>
    </row>
    <row r="6" spans="1:2" x14ac:dyDescent="0.2">
      <c r="A6" s="320" t="str">
        <f>IF('TL-A E-Trim - E-Zyl 3.1'!E16="PegaSys 2.1",'TL-A E-Trim - E-Zyl 3.1'!AJ16,IF('TL-A E-Trim - E-Zyl 3.1'!E16="E-Zylinder",'TL-A E-Trim - E-Zyl 3.1'!AL16,IF('TL-A E-Trim - E-Zyl 3.1'!E16="","")))</f>
        <v/>
      </c>
      <c r="B6" s="320" t="str">
        <f>IF(OR('TL-A E-Trim - E-Zyl 3.1'!E16="PegaSys 2.1",'TL-A E-Trim - E-Zyl 3.1'!E16="E-Zylinder"),'TL-A E-Trim - E-Zyl 3.1'!B16,"")</f>
        <v/>
      </c>
    </row>
    <row r="7" spans="1:2" x14ac:dyDescent="0.2">
      <c r="A7" s="320" t="str">
        <f>IF('TL-A E-Trim - E-Zyl 3.1'!E17="PegaSys 2.1",'TL-A E-Trim - E-Zyl 3.1'!AJ17,IF('TL-A E-Trim - E-Zyl 3.1'!E17="E-Zylinder",'TL-A E-Trim - E-Zyl 3.1'!AL17,IF('TL-A E-Trim - E-Zyl 3.1'!E17="","")))</f>
        <v/>
      </c>
      <c r="B7" s="320" t="str">
        <f>IF(OR('TL-A E-Trim - E-Zyl 3.1'!E17="PegaSys 2.1",'TL-A E-Trim - E-Zyl 3.1'!E17="E-Zylinder"),'TL-A E-Trim - E-Zyl 3.1'!B17,"")</f>
        <v/>
      </c>
    </row>
    <row r="8" spans="1:2" x14ac:dyDescent="0.2">
      <c r="A8" s="320" t="str">
        <f>IF('TL-A E-Trim - E-Zyl 3.1'!E18="PegaSys 2.1",'TL-A E-Trim - E-Zyl 3.1'!AJ18,IF('TL-A E-Trim - E-Zyl 3.1'!E18="E-Zylinder",'TL-A E-Trim - E-Zyl 3.1'!AL18,IF('TL-A E-Trim - E-Zyl 3.1'!E18="","")))</f>
        <v/>
      </c>
      <c r="B8" s="320" t="str">
        <f>IF(OR('TL-A E-Trim - E-Zyl 3.1'!E18="PegaSys 2.1",'TL-A E-Trim - E-Zyl 3.1'!E18="E-Zylinder"),'TL-A E-Trim - E-Zyl 3.1'!B18,"")</f>
        <v/>
      </c>
    </row>
    <row r="9" spans="1:2" x14ac:dyDescent="0.2">
      <c r="A9" s="320" t="str">
        <f>IF('TL-A E-Trim - E-Zyl 3.1'!E19="PegaSys 2.1",'TL-A E-Trim - E-Zyl 3.1'!AJ19,IF('TL-A E-Trim - E-Zyl 3.1'!E19="E-Zylinder",'TL-A E-Trim - E-Zyl 3.1'!AL19,IF('TL-A E-Trim - E-Zyl 3.1'!E19="","")))</f>
        <v/>
      </c>
      <c r="B9" s="320" t="str">
        <f>IF(OR('TL-A E-Trim - E-Zyl 3.1'!E19="PegaSys 2.1",'TL-A E-Trim - E-Zyl 3.1'!E19="E-Zylinder"),'TL-A E-Trim - E-Zyl 3.1'!B19,"")</f>
        <v/>
      </c>
    </row>
    <row r="10" spans="1:2" x14ac:dyDescent="0.2">
      <c r="A10" s="320" t="str">
        <f>IF('TL-A E-Trim - E-Zyl 3.1'!E20="PegaSys 2.1",'TL-A E-Trim - E-Zyl 3.1'!AJ20,IF('TL-A E-Trim - E-Zyl 3.1'!E20="E-Zylinder",'TL-A E-Trim - E-Zyl 3.1'!AL20,IF('TL-A E-Trim - E-Zyl 3.1'!E20="","")))</f>
        <v/>
      </c>
      <c r="B10" s="320" t="str">
        <f>IF(OR('TL-A E-Trim - E-Zyl 3.1'!E20="PegaSys 2.1",'TL-A E-Trim - E-Zyl 3.1'!E20="E-Zylinder"),'TL-A E-Trim - E-Zyl 3.1'!B20,"")</f>
        <v/>
      </c>
    </row>
    <row r="11" spans="1:2" x14ac:dyDescent="0.2">
      <c r="A11" s="320" t="str">
        <f>IF('TL-A E-Trim - E-Zyl 3.1'!E21="PegaSys 2.1",'TL-A E-Trim - E-Zyl 3.1'!AJ21,IF('TL-A E-Trim - E-Zyl 3.1'!E21="E-Zylinder",'TL-A E-Trim - E-Zyl 3.1'!AL21,IF('TL-A E-Trim - E-Zyl 3.1'!E21="","")))</f>
        <v/>
      </c>
      <c r="B11" s="320" t="str">
        <f>IF(OR('TL-A E-Trim - E-Zyl 3.1'!E21="PegaSys 2.1",'TL-A E-Trim - E-Zyl 3.1'!E21="E-Zylinder"),'TL-A E-Trim - E-Zyl 3.1'!B21,"")</f>
        <v/>
      </c>
    </row>
    <row r="12" spans="1:2" x14ac:dyDescent="0.2">
      <c r="A12" s="320" t="str">
        <f>IF('TL-A E-Trim - E-Zyl 3.1'!E22="PegaSys 2.1",'TL-A E-Trim - E-Zyl 3.1'!AJ22,IF('TL-A E-Trim - E-Zyl 3.1'!E22="E-Zylinder",'TL-A E-Trim - E-Zyl 3.1'!AL22,IF('TL-A E-Trim - E-Zyl 3.1'!E22="","")))</f>
        <v/>
      </c>
      <c r="B12" s="320" t="str">
        <f>IF(OR('TL-A E-Trim - E-Zyl 3.1'!E22="PegaSys 2.1",'TL-A E-Trim - E-Zyl 3.1'!E22="E-Zylinder"),'TL-A E-Trim - E-Zyl 3.1'!B22,"")</f>
        <v/>
      </c>
    </row>
    <row r="13" spans="1:2" x14ac:dyDescent="0.2">
      <c r="A13" s="320" t="str">
        <f>IF('TL-A E-Trim - E-Zyl 3.1'!E23="PegaSys 2.1",'TL-A E-Trim - E-Zyl 3.1'!AJ23,IF('TL-A E-Trim - E-Zyl 3.1'!E23="E-Zylinder",'TL-A E-Trim - E-Zyl 3.1'!AL23,IF('TL-A E-Trim - E-Zyl 3.1'!E23="","")))</f>
        <v/>
      </c>
      <c r="B13" s="320" t="str">
        <f>IF(OR('TL-A E-Trim - E-Zyl 3.1'!E23="PegaSys 2.1",'TL-A E-Trim - E-Zyl 3.1'!E23="E-Zylinder"),'TL-A E-Trim - E-Zyl 3.1'!B23,"")</f>
        <v/>
      </c>
    </row>
    <row r="14" spans="1:2" x14ac:dyDescent="0.2">
      <c r="A14" s="320" t="str">
        <f>IF('TL-A E-Trim - E-Zyl 3.1'!E24="PegaSys 2.1",'TL-A E-Trim - E-Zyl 3.1'!AJ24,IF('TL-A E-Trim - E-Zyl 3.1'!E24="E-Zylinder",'TL-A E-Trim - E-Zyl 3.1'!AL24,IF('TL-A E-Trim - E-Zyl 3.1'!E24="","")))</f>
        <v/>
      </c>
      <c r="B14" s="320" t="str">
        <f>IF(OR('TL-A E-Trim - E-Zyl 3.1'!E24="PegaSys 2.1",'TL-A E-Trim - E-Zyl 3.1'!E24="E-Zylinder"),'TL-A E-Trim - E-Zyl 3.1'!B24,"")</f>
        <v/>
      </c>
    </row>
    <row r="15" spans="1:2" x14ac:dyDescent="0.2">
      <c r="A15" s="320" t="str">
        <f>IF('TL-A E-Trim - E-Zyl 3.1'!E25="PegaSys 2.1",'TL-A E-Trim - E-Zyl 3.1'!AJ25,IF('TL-A E-Trim - E-Zyl 3.1'!E25="E-Zylinder",'TL-A E-Trim - E-Zyl 3.1'!AL25,IF('TL-A E-Trim - E-Zyl 3.1'!E25="","")))</f>
        <v/>
      </c>
      <c r="B15" s="320" t="str">
        <f>IF(OR('TL-A E-Trim - E-Zyl 3.1'!E25="PegaSys 2.1",'TL-A E-Trim - E-Zyl 3.1'!E25="E-Zylinder"),'TL-A E-Trim - E-Zyl 3.1'!B25,"")</f>
        <v/>
      </c>
    </row>
    <row r="16" spans="1:2" x14ac:dyDescent="0.2">
      <c r="A16" s="320" t="str">
        <f>IF('TL-A E-Trim - E-Zyl 3.1'!E26="PegaSys 2.1",'TL-A E-Trim - E-Zyl 3.1'!AJ26,IF('TL-A E-Trim - E-Zyl 3.1'!E26="E-Zylinder",'TL-A E-Trim - E-Zyl 3.1'!AL26,IF('TL-A E-Trim - E-Zyl 3.1'!E26="","")))</f>
        <v/>
      </c>
      <c r="B16" s="320" t="str">
        <f>IF(OR('TL-A E-Trim - E-Zyl 3.1'!E26="PegaSys 2.1",'TL-A E-Trim - E-Zyl 3.1'!E26="E-Zylinder"),'TL-A E-Trim - E-Zyl 3.1'!B26,"")</f>
        <v/>
      </c>
    </row>
    <row r="17" spans="1:2" x14ac:dyDescent="0.2">
      <c r="A17" s="320" t="str">
        <f>IF('TL-A E-Trim - E-Zyl 3.1'!E27="PegaSys 2.1",'TL-A E-Trim - E-Zyl 3.1'!AJ27,IF('TL-A E-Trim - E-Zyl 3.1'!E27="E-Zylinder",'TL-A E-Trim - E-Zyl 3.1'!AL27,IF('TL-A E-Trim - E-Zyl 3.1'!E27="","")))</f>
        <v/>
      </c>
      <c r="B17" s="320" t="str">
        <f>IF(OR('TL-A E-Trim - E-Zyl 3.1'!E27="PegaSys 2.1",'TL-A E-Trim - E-Zyl 3.1'!E27="E-Zylinder"),'TL-A E-Trim - E-Zyl 3.1'!B27,"")</f>
        <v/>
      </c>
    </row>
    <row r="18" spans="1:2" x14ac:dyDescent="0.2">
      <c r="A18" s="320" t="str">
        <f>IF('TL-A E-Trim - E-Zyl 3.1'!E28="PegaSys 2.1",'TL-A E-Trim - E-Zyl 3.1'!AJ28,IF('TL-A E-Trim - E-Zyl 3.1'!E28="E-Zylinder",'TL-A E-Trim - E-Zyl 3.1'!AL28,IF('TL-A E-Trim - E-Zyl 3.1'!E28="","")))</f>
        <v/>
      </c>
      <c r="B18" s="320" t="str">
        <f>IF(OR('TL-A E-Trim - E-Zyl 3.1'!E28="PegaSys 2.1",'TL-A E-Trim - E-Zyl 3.1'!E28="E-Zylinder"),'TL-A E-Trim - E-Zyl 3.1'!B28,"")</f>
        <v/>
      </c>
    </row>
    <row r="19" spans="1:2" x14ac:dyDescent="0.2">
      <c r="A19" s="320" t="str">
        <f>IF('TL-A E-Trim - E-Zyl 3.1'!E29="PegaSys 2.1",'TL-A E-Trim - E-Zyl 3.1'!AJ29,IF('TL-A E-Trim - E-Zyl 3.1'!E29="E-Zylinder",'TL-A E-Trim - E-Zyl 3.1'!AL29,IF('TL-A E-Trim - E-Zyl 3.1'!E29="","")))</f>
        <v/>
      </c>
      <c r="B19" s="320" t="str">
        <f>IF(OR('TL-A E-Trim - E-Zyl 3.1'!E29="PegaSys 2.1",'TL-A E-Trim - E-Zyl 3.1'!E29="E-Zylinder"),'TL-A E-Trim - E-Zyl 3.1'!B29,"")</f>
        <v/>
      </c>
    </row>
    <row r="20" spans="1:2" x14ac:dyDescent="0.2">
      <c r="A20" s="320" t="str">
        <f>IF('TL-A E-Trim - E-Zyl 3.1'!E30="PegaSys 2.1",'TL-A E-Trim - E-Zyl 3.1'!AJ30,IF('TL-A E-Trim - E-Zyl 3.1'!E30="E-Zylinder",'TL-A E-Trim - E-Zyl 3.1'!AL30,IF('TL-A E-Trim - E-Zyl 3.1'!E30="","")))</f>
        <v/>
      </c>
      <c r="B20" s="320" t="str">
        <f>IF(OR('TL-A E-Trim - E-Zyl 3.1'!E30="PegaSys 2.1",'TL-A E-Trim - E-Zyl 3.1'!E30="E-Zylinder"),'TL-A E-Trim - E-Zyl 3.1'!B30,"")</f>
        <v/>
      </c>
    </row>
    <row r="21" spans="1:2" x14ac:dyDescent="0.2">
      <c r="A21" s="320" t="str">
        <f>IF('TL-A E-Trim - E-Zyl 3.1'!E31="PegaSys 2.1",'TL-A E-Trim - E-Zyl 3.1'!AJ31,IF('TL-A E-Trim - E-Zyl 3.1'!E31="E-Zylinder",'TL-A E-Trim - E-Zyl 3.1'!AL31,IF('TL-A E-Trim - E-Zyl 3.1'!E31="","")))</f>
        <v/>
      </c>
      <c r="B21" s="320" t="str">
        <f>IF(OR('TL-A E-Trim - E-Zyl 3.1'!E31="PegaSys 2.1",'TL-A E-Trim - E-Zyl 3.1'!E31="E-Zylinder"),'TL-A E-Trim - E-Zyl 3.1'!B31,"")</f>
        <v/>
      </c>
    </row>
    <row r="22" spans="1:2" x14ac:dyDescent="0.2">
      <c r="A22" s="320" t="str">
        <f>IF('TL-A E-Trim - E-Zyl 3.1'!E32="PegaSys 2.1",'TL-A E-Trim - E-Zyl 3.1'!AJ32,IF('TL-A E-Trim - E-Zyl 3.1'!E32="E-Zylinder",'TL-A E-Trim - E-Zyl 3.1'!AL32,IF('TL-A E-Trim - E-Zyl 3.1'!E32="","")))</f>
        <v/>
      </c>
      <c r="B22" s="320" t="str">
        <f>IF(OR('TL-A E-Trim - E-Zyl 3.1'!E32="PegaSys 2.1",'TL-A E-Trim - E-Zyl 3.1'!E32="E-Zylinder"),'TL-A E-Trim - E-Zyl 3.1'!B32,"")</f>
        <v/>
      </c>
    </row>
    <row r="23" spans="1:2" x14ac:dyDescent="0.2">
      <c r="A23" s="320" t="str">
        <f>IF('TL-A E-Trim - E-Zyl 3.1'!E33="PegaSys 2.1",'TL-A E-Trim - E-Zyl 3.1'!AJ33,IF('TL-A E-Trim - E-Zyl 3.1'!E33="E-Zylinder",'TL-A E-Trim - E-Zyl 3.1'!AL33,IF('TL-A E-Trim - E-Zyl 3.1'!E33="","")))</f>
        <v/>
      </c>
      <c r="B23" s="320" t="str">
        <f>IF(OR('TL-A E-Trim - E-Zyl 3.1'!E33="PegaSys 2.1",'TL-A E-Trim - E-Zyl 3.1'!E33="E-Zylinder"),'TL-A E-Trim - E-Zyl 3.1'!B33,"")</f>
        <v/>
      </c>
    </row>
    <row r="24" spans="1:2" x14ac:dyDescent="0.2">
      <c r="A24" s="320" t="str">
        <f>IF('TL-A E-Trim - E-Zyl 3.1'!E34="PegaSys 2.1",'TL-A E-Trim - E-Zyl 3.1'!AJ34,IF('TL-A E-Trim - E-Zyl 3.1'!E34="E-Zylinder",'TL-A E-Trim - E-Zyl 3.1'!AL34,IF('TL-A E-Trim - E-Zyl 3.1'!E34="","")))</f>
        <v/>
      </c>
      <c r="B24" s="320" t="str">
        <f>IF(OR('TL-A E-Trim - E-Zyl 3.1'!E34="PegaSys 2.1",'TL-A E-Trim - E-Zyl 3.1'!E34="E-Zylinder"),'TL-A E-Trim - E-Zyl 3.1'!B34,"")</f>
        <v/>
      </c>
    </row>
    <row r="25" spans="1:2" x14ac:dyDescent="0.2">
      <c r="A25" s="320" t="str">
        <f>IF('TL-A E-Trim - E-Zyl 3.1'!E35="PegaSys 2.1",'TL-A E-Trim - E-Zyl 3.1'!AJ35,IF('TL-A E-Trim - E-Zyl 3.1'!E35="E-Zylinder",'TL-A E-Trim - E-Zyl 3.1'!AL35,IF('TL-A E-Trim - E-Zyl 3.1'!E35="","")))</f>
        <v/>
      </c>
      <c r="B25" s="320" t="str">
        <f>IF(OR('TL-A E-Trim - E-Zyl 3.1'!E35="PegaSys 2.1",'TL-A E-Trim - E-Zyl 3.1'!E35="E-Zylinder"),'TL-A E-Trim - E-Zyl 3.1'!B35,"")</f>
        <v/>
      </c>
    </row>
    <row r="26" spans="1:2" x14ac:dyDescent="0.2">
      <c r="A26" s="320" t="str">
        <f>IF('TL-A E-Trim - E-Zyl 3.1'!E36="PegaSys 2.1",'TL-A E-Trim - E-Zyl 3.1'!AJ36,IF('TL-A E-Trim - E-Zyl 3.1'!E36="E-Zylinder",'TL-A E-Trim - E-Zyl 3.1'!AL36,IF('TL-A E-Trim - E-Zyl 3.1'!E36="","")))</f>
        <v/>
      </c>
      <c r="B26" s="320" t="str">
        <f>IF(OR('TL-A E-Trim - E-Zyl 3.1'!E36="PegaSys 2.1",'TL-A E-Trim - E-Zyl 3.1'!E36="E-Zylinder"),'TL-A E-Trim - E-Zyl 3.1'!B36,"")</f>
        <v/>
      </c>
    </row>
    <row r="27" spans="1:2" x14ac:dyDescent="0.2">
      <c r="A27" s="320" t="str">
        <f>IF('TL-A E-Trim - E-Zyl 3.1'!E37="PegaSys 2.1",'TL-A E-Trim - E-Zyl 3.1'!AJ37,IF('TL-A E-Trim - E-Zyl 3.1'!E37="E-Zylinder",'TL-A E-Trim - E-Zyl 3.1'!AL37,IF('TL-A E-Trim - E-Zyl 3.1'!E37="","")))</f>
        <v/>
      </c>
      <c r="B27" s="320" t="str">
        <f>IF(OR('TL-A E-Trim - E-Zyl 3.1'!E37="PegaSys 2.1",'TL-A E-Trim - E-Zyl 3.1'!E37="E-Zylinder"),'TL-A E-Trim - E-Zyl 3.1'!B37,"")</f>
        <v/>
      </c>
    </row>
    <row r="28" spans="1:2" x14ac:dyDescent="0.2">
      <c r="A28" s="320" t="str">
        <f>IF('TL-A E-Trim - E-Zyl 3.1'!E38="PegaSys 2.1",'TL-A E-Trim - E-Zyl 3.1'!AJ38,IF('TL-A E-Trim - E-Zyl 3.1'!E38="E-Zylinder",'TL-A E-Trim - E-Zyl 3.1'!AL38,IF('TL-A E-Trim - E-Zyl 3.1'!E38="","")))</f>
        <v/>
      </c>
      <c r="B28" s="320" t="str">
        <f>IF(OR('TL-A E-Trim - E-Zyl 3.1'!E38="PegaSys 2.1",'TL-A E-Trim - E-Zyl 3.1'!E38="E-Zylinder"),'TL-A E-Trim - E-Zyl 3.1'!B38,"")</f>
        <v/>
      </c>
    </row>
    <row r="29" spans="1:2" x14ac:dyDescent="0.2">
      <c r="A29" s="320" t="str">
        <f>IF('TL-A E-Trim - E-Zyl 3.1'!E39="PegaSys 2.1",'TL-A E-Trim - E-Zyl 3.1'!AJ39,IF('TL-A E-Trim - E-Zyl 3.1'!E39="E-Zylinder",'TL-A E-Trim - E-Zyl 3.1'!AL39,IF('TL-A E-Trim - E-Zyl 3.1'!E39="","")))</f>
        <v/>
      </c>
      <c r="B29" s="320" t="str">
        <f>IF(OR('TL-A E-Trim - E-Zyl 3.1'!E39="PegaSys 2.1",'TL-A E-Trim - E-Zyl 3.1'!E39="E-Zylinder"),'TL-A E-Trim - E-Zyl 3.1'!B39,"")</f>
        <v/>
      </c>
    </row>
    <row r="30" spans="1:2" x14ac:dyDescent="0.2">
      <c r="A30" s="320" t="str">
        <f>IF('TL-A E-Trim - E-Zyl 3.1'!E40="PegaSys 2.1",'TL-A E-Trim - E-Zyl 3.1'!AJ40,IF('TL-A E-Trim - E-Zyl 3.1'!E40="E-Zylinder",'TL-A E-Trim - E-Zyl 3.1'!AL40,IF('TL-A E-Trim - E-Zyl 3.1'!E40="","")))</f>
        <v/>
      </c>
      <c r="B30" s="320" t="str">
        <f>IF(OR('TL-A E-Trim - E-Zyl 3.1'!E40="PegaSys 2.1",'TL-A E-Trim - E-Zyl 3.1'!E40="E-Zylinder"),'TL-A E-Trim - E-Zyl 3.1'!B40,"")</f>
        <v/>
      </c>
    </row>
    <row r="31" spans="1:2" x14ac:dyDescent="0.2">
      <c r="A31" s="320" t="str">
        <f>IF('TL-A E-Trim - E-Zyl 3.1'!E41="PegaSys 2.1",'TL-A E-Trim - E-Zyl 3.1'!AJ41,IF('TL-A E-Trim - E-Zyl 3.1'!E41="E-Zylinder",'TL-A E-Trim - E-Zyl 3.1'!AL41,IF('TL-A E-Trim - E-Zyl 3.1'!E41="","")))</f>
        <v/>
      </c>
      <c r="B31" s="320" t="str">
        <f>IF(OR('TL-A E-Trim - E-Zyl 3.1'!E41="PegaSys 2.1",'TL-A E-Trim - E-Zyl 3.1'!E41="E-Zylinder"),'TL-A E-Trim - E-Zyl 3.1'!B41,"")</f>
        <v/>
      </c>
    </row>
    <row r="32" spans="1:2" x14ac:dyDescent="0.2">
      <c r="A32" s="320" t="str">
        <f>IF('TL-A E-Trim - E-Zyl 3.1'!E42="PegaSys 2.1",'TL-A E-Trim - E-Zyl 3.1'!AJ42,IF('TL-A E-Trim - E-Zyl 3.1'!E42="E-Zylinder",'TL-A E-Trim - E-Zyl 3.1'!AL42,IF('TL-A E-Trim - E-Zyl 3.1'!E42="","")))</f>
        <v/>
      </c>
      <c r="B32" s="320" t="str">
        <f>IF(OR('TL-A E-Trim - E-Zyl 3.1'!E42="PegaSys 2.1",'TL-A E-Trim - E-Zyl 3.1'!E42="E-Zylinder"),'TL-A E-Trim - E-Zyl 3.1'!B42,"")</f>
        <v/>
      </c>
    </row>
    <row r="33" spans="1:2" x14ac:dyDescent="0.2">
      <c r="A33" s="320" t="str">
        <f>IF('TL-A E-Trim - E-Zyl 3.1'!E43="PegaSys 2.1",'TL-A E-Trim - E-Zyl 3.1'!AJ43,IF('TL-A E-Trim - E-Zyl 3.1'!E43="E-Zylinder",'TL-A E-Trim - E-Zyl 3.1'!AL43,IF('TL-A E-Trim - E-Zyl 3.1'!E43="","")))</f>
        <v/>
      </c>
      <c r="B33" s="320" t="str">
        <f>IF(OR('TL-A E-Trim - E-Zyl 3.1'!E43="PegaSys 2.1",'TL-A E-Trim - E-Zyl 3.1'!E43="E-Zylinder"),'TL-A E-Trim - E-Zyl 3.1'!B43,"")</f>
        <v/>
      </c>
    </row>
    <row r="34" spans="1:2" x14ac:dyDescent="0.2">
      <c r="A34" s="320" t="str">
        <f>IF('TL-A E-Trim - E-Zyl 3.1'!E44="PegaSys 2.1",'TL-A E-Trim - E-Zyl 3.1'!AJ44,IF('TL-A E-Trim - E-Zyl 3.1'!E44="E-Zylinder",'TL-A E-Trim - E-Zyl 3.1'!AL44,IF('TL-A E-Trim - E-Zyl 3.1'!E44="","")))</f>
        <v/>
      </c>
      <c r="B34" s="320" t="str">
        <f>IF(OR('TL-A E-Trim - E-Zyl 3.1'!E44="PegaSys 2.1",'TL-A E-Trim - E-Zyl 3.1'!E44="E-Zylinder"),'TL-A E-Trim - E-Zyl 3.1'!B44,"")</f>
        <v/>
      </c>
    </row>
    <row r="35" spans="1:2" x14ac:dyDescent="0.2">
      <c r="A35" s="320" t="str">
        <f>IF('TL-A E-Trim - E-Zyl 3.1'!E45="PegaSys 2.1",'TL-A E-Trim - E-Zyl 3.1'!AJ45,IF('TL-A E-Trim - E-Zyl 3.1'!E45="E-Zylinder",'TL-A E-Trim - E-Zyl 3.1'!AL45,IF('TL-A E-Trim - E-Zyl 3.1'!E45="","")))</f>
        <v/>
      </c>
      <c r="B35" s="320" t="str">
        <f>IF(OR('TL-A E-Trim - E-Zyl 3.1'!E45="PegaSys 2.1",'TL-A E-Trim - E-Zyl 3.1'!E45="E-Zylinder"),'TL-A E-Trim - E-Zyl 3.1'!B45,"")</f>
        <v/>
      </c>
    </row>
    <row r="36" spans="1:2" x14ac:dyDescent="0.2">
      <c r="A36" s="320" t="str">
        <f>IF('TL-A E-Trim - E-Zyl 3.1'!E46="PegaSys 2.1",'TL-A E-Trim - E-Zyl 3.1'!AJ46,IF('TL-A E-Trim - E-Zyl 3.1'!E46="E-Zylinder",'TL-A E-Trim - E-Zyl 3.1'!AL46,IF('TL-A E-Trim - E-Zyl 3.1'!E46="","")))</f>
        <v/>
      </c>
      <c r="B36" s="320" t="str">
        <f>IF(OR('TL-A E-Trim - E-Zyl 3.1'!E46="PegaSys 2.1",'TL-A E-Trim - E-Zyl 3.1'!E46="E-Zylinder"),'TL-A E-Trim - E-Zyl 3.1'!B46,"")</f>
        <v/>
      </c>
    </row>
    <row r="37" spans="1:2" x14ac:dyDescent="0.2">
      <c r="A37" s="320" t="str">
        <f>IF('TL-A E-Trim - E-Zyl 3.1'!E47="PegaSys 2.1",'TL-A E-Trim - E-Zyl 3.1'!AJ47,IF('TL-A E-Trim - E-Zyl 3.1'!E47="E-Zylinder",'TL-A E-Trim - E-Zyl 3.1'!AL47,IF('TL-A E-Trim - E-Zyl 3.1'!E47="","")))</f>
        <v/>
      </c>
      <c r="B37" s="320" t="str">
        <f>IF(OR('TL-A E-Trim - E-Zyl 3.1'!E47="PegaSys 2.1",'TL-A E-Trim - E-Zyl 3.1'!E47="E-Zylinder"),'TL-A E-Trim - E-Zyl 3.1'!B47,"")</f>
        <v/>
      </c>
    </row>
    <row r="38" spans="1:2" x14ac:dyDescent="0.2">
      <c r="A38" s="320" t="str">
        <f>IF('TL-A E-Trim - E-Zyl 3.1'!E48="PegaSys 2.1",'TL-A E-Trim - E-Zyl 3.1'!AJ48,IF('TL-A E-Trim - E-Zyl 3.1'!E48="E-Zylinder",'TL-A E-Trim - E-Zyl 3.1'!AL48,IF('TL-A E-Trim - E-Zyl 3.1'!E48="","")))</f>
        <v/>
      </c>
      <c r="B38" s="320" t="str">
        <f>IF(OR('TL-A E-Trim - E-Zyl 3.1'!E48="PegaSys 2.1",'TL-A E-Trim - E-Zyl 3.1'!E48="E-Zylinder"),'TL-A E-Trim - E-Zyl 3.1'!B48,"")</f>
        <v/>
      </c>
    </row>
    <row r="39" spans="1:2" x14ac:dyDescent="0.2">
      <c r="A39" s="320" t="str">
        <f>IF('TL-A E-Trim - E-Zyl 3.1'!E49="PegaSys 2.1",'TL-A E-Trim - E-Zyl 3.1'!AJ49,IF('TL-A E-Trim - E-Zyl 3.1'!E49="E-Zylinder",'TL-A E-Trim - E-Zyl 3.1'!AL49,IF('TL-A E-Trim - E-Zyl 3.1'!E49="","")))</f>
        <v/>
      </c>
      <c r="B39" s="320" t="str">
        <f>IF(OR('TL-A E-Trim - E-Zyl 3.1'!E49="PegaSys 2.1",'TL-A E-Trim - E-Zyl 3.1'!E49="E-Zylinder"),'TL-A E-Trim - E-Zyl 3.1'!B49,"")</f>
        <v/>
      </c>
    </row>
    <row r="40" spans="1:2" x14ac:dyDescent="0.2">
      <c r="A40" s="320" t="str">
        <f>IF('TL-A E-Trim - E-Zyl 3.1'!E50="PegaSys 2.1",'TL-A E-Trim - E-Zyl 3.1'!AJ50,IF('TL-A E-Trim - E-Zyl 3.1'!E50="E-Zylinder",'TL-A E-Trim - E-Zyl 3.1'!AL50,IF('TL-A E-Trim - E-Zyl 3.1'!E50="","")))</f>
        <v/>
      </c>
      <c r="B40" s="320" t="str">
        <f>IF(OR('TL-A E-Trim - E-Zyl 3.1'!E50="PegaSys 2.1",'TL-A E-Trim - E-Zyl 3.1'!E50="E-Zylinder"),'TL-A E-Trim - E-Zyl 3.1'!B50,"")</f>
        <v/>
      </c>
    </row>
    <row r="41" spans="1:2" x14ac:dyDescent="0.2">
      <c r="A41" s="320" t="str">
        <f>IF('TL-A E-Trim - E-Zyl 3.1'!E51="PegaSys 2.1",'TL-A E-Trim - E-Zyl 3.1'!AJ51,IF('TL-A E-Trim - E-Zyl 3.1'!E51="E-Zylinder",'TL-A E-Trim - E-Zyl 3.1'!AL51,IF('TL-A E-Trim - E-Zyl 3.1'!E51="","")))</f>
        <v/>
      </c>
      <c r="B41" s="320" t="str">
        <f>IF(OR('TL-A E-Trim - E-Zyl 3.1'!E51="PegaSys 2.1",'TL-A E-Trim - E-Zyl 3.1'!E51="E-Zylinder"),'TL-A E-Trim - E-Zyl 3.1'!B51,"")</f>
        <v/>
      </c>
    </row>
    <row r="42" spans="1:2" x14ac:dyDescent="0.2">
      <c r="A42" s="320" t="str">
        <f>IF('TL-A E-Trim - E-Zyl 3.1'!E52="PegaSys 2.1",'TL-A E-Trim - E-Zyl 3.1'!AJ52,IF('TL-A E-Trim - E-Zyl 3.1'!E52="E-Zylinder",'TL-A E-Trim - E-Zyl 3.1'!AL52,IF('TL-A E-Trim - E-Zyl 3.1'!E52="","")))</f>
        <v/>
      </c>
      <c r="B42" s="320" t="str">
        <f>IF(OR('TL-A E-Trim - E-Zyl 3.1'!E52="PegaSys 2.1",'TL-A E-Trim - E-Zyl 3.1'!E52="E-Zylinder"),'TL-A E-Trim - E-Zyl 3.1'!B52,"")</f>
        <v/>
      </c>
    </row>
    <row r="43" spans="1:2" x14ac:dyDescent="0.2">
      <c r="A43" s="320" t="str">
        <f>IF('TL-A E-Trim - E-Zyl 3.1'!E53="PegaSys 2.1",'TL-A E-Trim - E-Zyl 3.1'!AJ53,IF('TL-A E-Trim - E-Zyl 3.1'!E53="E-Zylinder",'TL-A E-Trim - E-Zyl 3.1'!AL53,IF('TL-A E-Trim - E-Zyl 3.1'!E53="","")))</f>
        <v/>
      </c>
      <c r="B43" s="320" t="str">
        <f>IF(OR('TL-A E-Trim - E-Zyl 3.1'!E53="PegaSys 2.1",'TL-A E-Trim - E-Zyl 3.1'!E53="E-Zylinder"),'TL-A E-Trim - E-Zyl 3.1'!B53,"")</f>
        <v/>
      </c>
    </row>
    <row r="44" spans="1:2" x14ac:dyDescent="0.2">
      <c r="A44" s="320" t="str">
        <f>IF('TL-A E-Trim - E-Zyl 3.1'!E54="PegaSys 2.1",'TL-A E-Trim - E-Zyl 3.1'!AJ54,IF('TL-A E-Trim - E-Zyl 3.1'!E54="E-Zylinder",'TL-A E-Trim - E-Zyl 3.1'!AL54,IF('TL-A E-Trim - E-Zyl 3.1'!E54="","")))</f>
        <v/>
      </c>
      <c r="B44" s="320" t="str">
        <f>IF(OR('TL-A E-Trim - E-Zyl 3.1'!E54="PegaSys 2.1",'TL-A E-Trim - E-Zyl 3.1'!E54="E-Zylinder"),'TL-A E-Trim - E-Zyl 3.1'!B54,"")</f>
        <v/>
      </c>
    </row>
    <row r="45" spans="1:2" x14ac:dyDescent="0.2">
      <c r="A45" s="320" t="str">
        <f>IF('TL-A E-Trim - E-Zyl 3.1'!E55="PegaSys 2.1",'TL-A E-Trim - E-Zyl 3.1'!AJ55,IF('TL-A E-Trim - E-Zyl 3.1'!E55="E-Zylinder",'TL-A E-Trim - E-Zyl 3.1'!AL55,IF('TL-A E-Trim - E-Zyl 3.1'!E55="","")))</f>
        <v/>
      </c>
      <c r="B45" s="320" t="str">
        <f>IF(OR('TL-A E-Trim - E-Zyl 3.1'!E55="PegaSys 2.1",'TL-A E-Trim - E-Zyl 3.1'!E55="E-Zylinder"),'TL-A E-Trim - E-Zyl 3.1'!B55,"")</f>
        <v/>
      </c>
    </row>
    <row r="46" spans="1:2" x14ac:dyDescent="0.2">
      <c r="A46" s="320" t="str">
        <f>IF('TL-A E-Trim - E-Zyl 3.1'!E56="PegaSys 2.1",'TL-A E-Trim - E-Zyl 3.1'!AJ56,IF('TL-A E-Trim - E-Zyl 3.1'!E56="E-Zylinder",'TL-A E-Trim - E-Zyl 3.1'!AL56,IF('TL-A E-Trim - E-Zyl 3.1'!E56="","")))</f>
        <v/>
      </c>
      <c r="B46" s="320" t="str">
        <f>IF(OR('TL-A E-Trim - E-Zyl 3.1'!E56="PegaSys 2.1",'TL-A E-Trim - E-Zyl 3.1'!E56="E-Zylinder"),'TL-A E-Trim - E-Zyl 3.1'!B56,"")</f>
        <v/>
      </c>
    </row>
    <row r="47" spans="1:2" x14ac:dyDescent="0.2">
      <c r="A47" s="320" t="str">
        <f>IF('TL-A E-Trim - E-Zyl 3.1'!E57="PegaSys 2.1",'TL-A E-Trim - E-Zyl 3.1'!AJ57,IF('TL-A E-Trim - E-Zyl 3.1'!E57="E-Zylinder",'TL-A E-Trim - E-Zyl 3.1'!AL57,IF('TL-A E-Trim - E-Zyl 3.1'!E57="","")))</f>
        <v/>
      </c>
      <c r="B47" s="320" t="str">
        <f>IF(OR('TL-A E-Trim - E-Zyl 3.1'!E57="PegaSys 2.1",'TL-A E-Trim - E-Zyl 3.1'!E57="E-Zylinder"),'TL-A E-Trim - E-Zyl 3.1'!B57,"")</f>
        <v/>
      </c>
    </row>
    <row r="48" spans="1:2" x14ac:dyDescent="0.2">
      <c r="A48" s="320" t="str">
        <f>IF('TL-A E-Trim - E-Zyl 3.1'!E58="PegaSys 2.1",'TL-A E-Trim - E-Zyl 3.1'!AJ58,IF('TL-A E-Trim - E-Zyl 3.1'!E58="E-Zylinder",'TL-A E-Trim - E-Zyl 3.1'!AL58,IF('TL-A E-Trim - E-Zyl 3.1'!E58="","")))</f>
        <v/>
      </c>
      <c r="B48" s="320" t="str">
        <f>IF(OR('TL-A E-Trim - E-Zyl 3.1'!E58="PegaSys 2.1",'TL-A E-Trim - E-Zyl 3.1'!E58="E-Zylinder"),'TL-A E-Trim - E-Zyl 3.1'!B58,"")</f>
        <v/>
      </c>
    </row>
    <row r="49" spans="1:2" x14ac:dyDescent="0.2">
      <c r="A49" s="320" t="str">
        <f>IF('TL-A E-Trim - E-Zyl 3.1'!E59="PegaSys 2.1",'TL-A E-Trim - E-Zyl 3.1'!AJ59,IF('TL-A E-Trim - E-Zyl 3.1'!E59="E-Zylinder",'TL-A E-Trim - E-Zyl 3.1'!AL59,IF('TL-A E-Trim - E-Zyl 3.1'!E59="","")))</f>
        <v/>
      </c>
      <c r="B49" s="320" t="str">
        <f>IF(OR('TL-A E-Trim - E-Zyl 3.1'!E59="PegaSys 2.1",'TL-A E-Trim - E-Zyl 3.1'!E59="E-Zylinder"),'TL-A E-Trim - E-Zyl 3.1'!B59,"")</f>
        <v/>
      </c>
    </row>
    <row r="50" spans="1:2" x14ac:dyDescent="0.2">
      <c r="A50" s="320" t="str">
        <f>IF('TL-A E-Trim - E-Zyl 3.1'!E60="PegaSys 2.1",'TL-A E-Trim - E-Zyl 3.1'!AJ60,IF('TL-A E-Trim - E-Zyl 3.1'!E60="E-Zylinder",'TL-A E-Trim - E-Zyl 3.1'!AL60,IF('TL-A E-Trim - E-Zyl 3.1'!E60="","")))</f>
        <v/>
      </c>
      <c r="B50" s="320" t="str">
        <f>IF(OR('TL-A E-Trim - E-Zyl 3.1'!E60="PegaSys 2.1",'TL-A E-Trim - E-Zyl 3.1'!E60="E-Zylinder"),'TL-A E-Trim - E-Zyl 3.1'!B60,"")</f>
        <v/>
      </c>
    </row>
    <row r="51" spans="1:2" x14ac:dyDescent="0.2">
      <c r="A51" s="320" t="str">
        <f>IF('TL-A E-Trim - E-Zyl 3.1'!E61="PegaSys 2.1",'TL-A E-Trim - E-Zyl 3.1'!AJ61,IF('TL-A E-Trim - E-Zyl 3.1'!E61="E-Zylinder",'TL-A E-Trim - E-Zyl 3.1'!AL61,IF('TL-A E-Trim - E-Zyl 3.1'!E61="","")))</f>
        <v/>
      </c>
      <c r="B51" s="320" t="str">
        <f>IF(OR('TL-A E-Trim - E-Zyl 3.1'!E61="PegaSys 2.1",'TL-A E-Trim - E-Zyl 3.1'!E61="E-Zylinder"),'TL-A E-Trim - E-Zyl 3.1'!B61,"")</f>
        <v/>
      </c>
    </row>
    <row r="52" spans="1:2" x14ac:dyDescent="0.2">
      <c r="A52" s="320" t="str">
        <f>IF('TL-A E-Trim - E-Zyl 3.1'!E62="PegaSys 2.1",'TL-A E-Trim - E-Zyl 3.1'!AJ62,IF('TL-A E-Trim - E-Zyl 3.1'!E62="E-Zylinder",'TL-A E-Trim - E-Zyl 3.1'!AL62,IF('TL-A E-Trim - E-Zyl 3.1'!E62="","")))</f>
        <v/>
      </c>
      <c r="B52" s="320" t="str">
        <f>IF(OR('TL-A E-Trim - E-Zyl 3.1'!E62="PegaSys 2.1",'TL-A E-Trim - E-Zyl 3.1'!E62="E-Zylinder"),'TL-A E-Trim - E-Zyl 3.1'!B62,"")</f>
        <v/>
      </c>
    </row>
    <row r="53" spans="1:2" x14ac:dyDescent="0.2">
      <c r="A53" s="320" t="str">
        <f>IF('TL-A E-Trim - E-Zyl 3.1'!E63="PegaSys 2.1",'TL-A E-Trim - E-Zyl 3.1'!AJ63,IF('TL-A E-Trim - E-Zyl 3.1'!E63="E-Zylinder",'TL-A E-Trim - E-Zyl 3.1'!AL63,IF('TL-A E-Trim - E-Zyl 3.1'!E63="","")))</f>
        <v/>
      </c>
      <c r="B53" s="320" t="str">
        <f>IF(OR('TL-A E-Trim - E-Zyl 3.1'!E63="PegaSys 2.1",'TL-A E-Trim - E-Zyl 3.1'!E63="E-Zylinder"),'TL-A E-Trim - E-Zyl 3.1'!B63,"")</f>
        <v/>
      </c>
    </row>
    <row r="54" spans="1:2" x14ac:dyDescent="0.2">
      <c r="A54" s="320" t="str">
        <f>IF('TL-A E-Trim - E-Zyl 3.1'!E64="PegaSys 2.1",'TL-A E-Trim - E-Zyl 3.1'!AJ64,IF('TL-A E-Trim - E-Zyl 3.1'!E64="E-Zylinder",'TL-A E-Trim - E-Zyl 3.1'!AL64,IF('TL-A E-Trim - E-Zyl 3.1'!E64="","")))</f>
        <v/>
      </c>
      <c r="B54" s="320" t="str">
        <f>IF(OR('TL-A E-Trim - E-Zyl 3.1'!E64="PegaSys 2.1",'TL-A E-Trim - E-Zyl 3.1'!E64="E-Zylinder"),'TL-A E-Trim - E-Zyl 3.1'!B64,"")</f>
        <v/>
      </c>
    </row>
    <row r="55" spans="1:2" x14ac:dyDescent="0.2">
      <c r="A55" s="320" t="str">
        <f>IF('TL-A E-Trim - E-Zyl 3.1'!E65="PegaSys 2.1",'TL-A E-Trim - E-Zyl 3.1'!AJ65,IF('TL-A E-Trim - E-Zyl 3.1'!E65="E-Zylinder",'TL-A E-Trim - E-Zyl 3.1'!AL65,IF('TL-A E-Trim - E-Zyl 3.1'!E65="","")))</f>
        <v/>
      </c>
      <c r="B55" s="320" t="str">
        <f>IF(OR('TL-A E-Trim - E-Zyl 3.1'!E65="PegaSys 2.1",'TL-A E-Trim - E-Zyl 3.1'!E65="E-Zylinder"),'TL-A E-Trim - E-Zyl 3.1'!B65,"")</f>
        <v/>
      </c>
    </row>
    <row r="56" spans="1:2" x14ac:dyDescent="0.2">
      <c r="A56" s="320" t="str">
        <f>IF('TL-A E-Trim - E-Zyl 3.1'!E66="PegaSys 2.1",'TL-A E-Trim - E-Zyl 3.1'!AJ66,IF('TL-A E-Trim - E-Zyl 3.1'!E66="E-Zylinder",'TL-A E-Trim - E-Zyl 3.1'!AL66,IF('TL-A E-Trim - E-Zyl 3.1'!E66="","")))</f>
        <v/>
      </c>
      <c r="B56" s="320" t="str">
        <f>IF(OR('TL-A E-Trim - E-Zyl 3.1'!E66="PegaSys 2.1",'TL-A E-Trim - E-Zyl 3.1'!E66="E-Zylinder"),'TL-A E-Trim - E-Zyl 3.1'!B66,"")</f>
        <v/>
      </c>
    </row>
    <row r="57" spans="1:2" x14ac:dyDescent="0.2">
      <c r="A57" s="320" t="str">
        <f>IF('TL-A E-Trim - E-Zyl 3.1'!E67="PegaSys 2.1",'TL-A E-Trim - E-Zyl 3.1'!AJ67,IF('TL-A E-Trim - E-Zyl 3.1'!E67="E-Zylinder",'TL-A E-Trim - E-Zyl 3.1'!AL67,IF('TL-A E-Trim - E-Zyl 3.1'!E67="","")))</f>
        <v/>
      </c>
      <c r="B57" s="320" t="str">
        <f>IF(OR('TL-A E-Trim - E-Zyl 3.1'!E67="PegaSys 2.1",'TL-A E-Trim - E-Zyl 3.1'!E67="E-Zylinder"),'TL-A E-Trim - E-Zyl 3.1'!B67,"")</f>
        <v/>
      </c>
    </row>
    <row r="58" spans="1:2" x14ac:dyDescent="0.2">
      <c r="A58" s="320" t="str">
        <f>IF('TL-A E-Trim - E-Zyl 3.1'!E68="PegaSys 2.1",'TL-A E-Trim - E-Zyl 3.1'!AJ68,IF('TL-A E-Trim - E-Zyl 3.1'!E68="E-Zylinder",'TL-A E-Trim - E-Zyl 3.1'!AL68,IF('TL-A E-Trim - E-Zyl 3.1'!E68="","")))</f>
        <v/>
      </c>
      <c r="B58" s="320" t="str">
        <f>IF(OR('TL-A E-Trim - E-Zyl 3.1'!E68="PegaSys 2.1",'TL-A E-Trim - E-Zyl 3.1'!E68="E-Zylinder"),'TL-A E-Trim - E-Zyl 3.1'!B68,"")</f>
        <v/>
      </c>
    </row>
    <row r="59" spans="1:2" x14ac:dyDescent="0.2">
      <c r="A59" s="320" t="str">
        <f>IF('TL-A E-Trim - E-Zyl 3.1'!E69="PegaSys 2.1",'TL-A E-Trim - E-Zyl 3.1'!AJ69,IF('TL-A E-Trim - E-Zyl 3.1'!E69="E-Zylinder",'TL-A E-Trim - E-Zyl 3.1'!AL69,IF('TL-A E-Trim - E-Zyl 3.1'!E69="","")))</f>
        <v/>
      </c>
      <c r="B59" s="320" t="str">
        <f>IF(OR('TL-A E-Trim - E-Zyl 3.1'!E69="PegaSys 2.1",'TL-A E-Trim - E-Zyl 3.1'!E69="E-Zylinder"),'TL-A E-Trim - E-Zyl 3.1'!B69,"")</f>
        <v/>
      </c>
    </row>
    <row r="60" spans="1:2" x14ac:dyDescent="0.2">
      <c r="A60" s="320" t="str">
        <f>IF('TL-A E-Trim - E-Zyl 3.1'!E70="PegaSys 2.1",'TL-A E-Trim - E-Zyl 3.1'!AJ70,IF('TL-A E-Trim - E-Zyl 3.1'!E70="E-Zylinder",'TL-A E-Trim - E-Zyl 3.1'!AL70,IF('TL-A E-Trim - E-Zyl 3.1'!E70="","")))</f>
        <v/>
      </c>
      <c r="B60" s="320" t="str">
        <f>IF(OR('TL-A E-Trim - E-Zyl 3.1'!E70="PegaSys 2.1",'TL-A E-Trim - E-Zyl 3.1'!E70="E-Zylinder"),'TL-A E-Trim - E-Zyl 3.1'!B70,"")</f>
        <v/>
      </c>
    </row>
    <row r="61" spans="1:2" x14ac:dyDescent="0.2">
      <c r="A61" s="320" t="str">
        <f>IF('TL-A E-Trim - E-Zyl 3.1'!E71="PegaSys 2.1",'TL-A E-Trim - E-Zyl 3.1'!AJ71,IF('TL-A E-Trim - E-Zyl 3.1'!E71="E-Zylinder",'TL-A E-Trim - E-Zyl 3.1'!AL71,IF('TL-A E-Trim - E-Zyl 3.1'!E71="","")))</f>
        <v/>
      </c>
      <c r="B61" s="320" t="str">
        <f>IF(OR('TL-A E-Trim - E-Zyl 3.1'!E71="PegaSys 2.1",'TL-A E-Trim - E-Zyl 3.1'!E71="E-Zylinder"),'TL-A E-Trim - E-Zyl 3.1'!B71,"")</f>
        <v/>
      </c>
    </row>
    <row r="62" spans="1:2" x14ac:dyDescent="0.2">
      <c r="A62" s="320" t="str">
        <f>IF('TL-A E-Trim - E-Zyl 3.1'!E72="PegaSys 2.1",'TL-A E-Trim - E-Zyl 3.1'!AJ72,IF('TL-A E-Trim - E-Zyl 3.1'!E72="E-Zylinder",'TL-A E-Trim - E-Zyl 3.1'!AL72,IF('TL-A E-Trim - E-Zyl 3.1'!E72="","")))</f>
        <v/>
      </c>
      <c r="B62" s="320" t="str">
        <f>IF(OR('TL-A E-Trim - E-Zyl 3.1'!E72="PegaSys 2.1",'TL-A E-Trim - E-Zyl 3.1'!E72="E-Zylinder"),'TL-A E-Trim - E-Zyl 3.1'!B72,"")</f>
        <v/>
      </c>
    </row>
    <row r="63" spans="1:2" x14ac:dyDescent="0.2">
      <c r="A63" s="320" t="str">
        <f>IF('TL-A E-Trim - E-Zyl 3.1'!E73="PegaSys 2.1",'TL-A E-Trim - E-Zyl 3.1'!AJ73,IF('TL-A E-Trim - E-Zyl 3.1'!E73="E-Zylinder",'TL-A E-Trim - E-Zyl 3.1'!AL73,IF('TL-A E-Trim - E-Zyl 3.1'!E73="","")))</f>
        <v/>
      </c>
      <c r="B63" s="320" t="str">
        <f>IF(OR('TL-A E-Trim - E-Zyl 3.1'!E73="PegaSys 2.1",'TL-A E-Trim - E-Zyl 3.1'!E73="E-Zylinder"),'TL-A E-Trim - E-Zyl 3.1'!B73,"")</f>
        <v/>
      </c>
    </row>
    <row r="64" spans="1:2" x14ac:dyDescent="0.2">
      <c r="A64" s="320" t="str">
        <f>IF('TL-A E-Trim - E-Zyl 3.1'!E74="PegaSys 2.1",'TL-A E-Trim - E-Zyl 3.1'!AJ74,IF('TL-A E-Trim - E-Zyl 3.1'!E74="E-Zylinder",'TL-A E-Trim - E-Zyl 3.1'!AL74,IF('TL-A E-Trim - E-Zyl 3.1'!E74="","")))</f>
        <v/>
      </c>
      <c r="B64" s="320" t="str">
        <f>IF(OR('TL-A E-Trim - E-Zyl 3.1'!E74="PegaSys 2.1",'TL-A E-Trim - E-Zyl 3.1'!E74="E-Zylinder"),'TL-A E-Trim - E-Zyl 3.1'!B74,"")</f>
        <v/>
      </c>
    </row>
    <row r="65" spans="1:2" x14ac:dyDescent="0.2">
      <c r="A65" s="320" t="str">
        <f>IF('TL-A E-Trim - E-Zyl 3.1'!E75="PegaSys 2.1",'TL-A E-Trim - E-Zyl 3.1'!AJ75,IF('TL-A E-Trim - E-Zyl 3.1'!E75="E-Zylinder",'TL-A E-Trim - E-Zyl 3.1'!AL75,IF('TL-A E-Trim - E-Zyl 3.1'!E75="","")))</f>
        <v/>
      </c>
      <c r="B65" s="320" t="str">
        <f>IF(OR('TL-A E-Trim - E-Zyl 3.1'!E75="PegaSys 2.1",'TL-A E-Trim - E-Zyl 3.1'!E75="E-Zylinder"),'TL-A E-Trim - E-Zyl 3.1'!B75,"")</f>
        <v/>
      </c>
    </row>
    <row r="66" spans="1:2" x14ac:dyDescent="0.2">
      <c r="A66" s="320" t="str">
        <f>IF('TL-A E-Trim - E-Zyl 3.1'!E76="PegaSys 2.1",'TL-A E-Trim - E-Zyl 3.1'!AJ76,IF('TL-A E-Trim - E-Zyl 3.1'!E76="E-Zylinder",'TL-A E-Trim - E-Zyl 3.1'!AL76,IF('TL-A E-Trim - E-Zyl 3.1'!E76="","")))</f>
        <v/>
      </c>
      <c r="B66" s="320" t="str">
        <f>IF(OR('TL-A E-Trim - E-Zyl 3.1'!E76="PegaSys 2.1",'TL-A E-Trim - E-Zyl 3.1'!E76="E-Zylinder"),'TL-A E-Trim - E-Zyl 3.1'!B76,"")</f>
        <v/>
      </c>
    </row>
    <row r="67" spans="1:2" x14ac:dyDescent="0.2">
      <c r="A67" s="320" t="str">
        <f>IF('TL-A E-Trim - E-Zyl 3.1'!E77="PegaSys 2.1",'TL-A E-Trim - E-Zyl 3.1'!AJ77,IF('TL-A E-Trim - E-Zyl 3.1'!E77="E-Zylinder",'TL-A E-Trim - E-Zyl 3.1'!AL77,IF('TL-A E-Trim - E-Zyl 3.1'!E77="","")))</f>
        <v/>
      </c>
      <c r="B67" s="320" t="str">
        <f>IF(OR('TL-A E-Trim - E-Zyl 3.1'!E77="PegaSys 2.1",'TL-A E-Trim - E-Zyl 3.1'!E77="E-Zylinder"),'TL-A E-Trim - E-Zyl 3.1'!B77,"")</f>
        <v/>
      </c>
    </row>
    <row r="68" spans="1:2" x14ac:dyDescent="0.2">
      <c r="A68" s="320" t="str">
        <f>IF('TL-A E-Trim - E-Zyl 3.1'!E78="PegaSys 2.1",'TL-A E-Trim - E-Zyl 3.1'!AJ78,IF('TL-A E-Trim - E-Zyl 3.1'!E78="E-Zylinder",'TL-A E-Trim - E-Zyl 3.1'!AL78,IF('TL-A E-Trim - E-Zyl 3.1'!E78="","")))</f>
        <v/>
      </c>
      <c r="B68" s="320" t="str">
        <f>IF(OR('TL-A E-Trim - E-Zyl 3.1'!E78="PegaSys 2.1",'TL-A E-Trim - E-Zyl 3.1'!E78="E-Zylinder"),'TL-A E-Trim - E-Zyl 3.1'!B78,"")</f>
        <v/>
      </c>
    </row>
    <row r="69" spans="1:2" x14ac:dyDescent="0.2">
      <c r="A69" s="320" t="str">
        <f>IF('TL-A E-Trim - E-Zyl 3.1'!E79="PegaSys 2.1",'TL-A E-Trim - E-Zyl 3.1'!AJ79,IF('TL-A E-Trim - E-Zyl 3.1'!E79="E-Zylinder",'TL-A E-Trim - E-Zyl 3.1'!AL79,IF('TL-A E-Trim - E-Zyl 3.1'!E79="","")))</f>
        <v/>
      </c>
      <c r="B69" s="320" t="str">
        <f>IF(OR('TL-A E-Trim - E-Zyl 3.1'!E79="PegaSys 2.1",'TL-A E-Trim - E-Zyl 3.1'!E79="E-Zylinder"),'TL-A E-Trim - E-Zyl 3.1'!B79,"")</f>
        <v/>
      </c>
    </row>
    <row r="70" spans="1:2" x14ac:dyDescent="0.2">
      <c r="A70" s="320" t="str">
        <f>IF('TL-A E-Trim - E-Zyl 3.1'!E80="PegaSys 2.1",'TL-A E-Trim - E-Zyl 3.1'!AJ80,IF('TL-A E-Trim - E-Zyl 3.1'!E80="E-Zylinder",'TL-A E-Trim - E-Zyl 3.1'!AL80,IF('TL-A E-Trim - E-Zyl 3.1'!E80="","")))</f>
        <v/>
      </c>
      <c r="B70" s="320" t="str">
        <f>IF(OR('TL-A E-Trim - E-Zyl 3.1'!E80="PegaSys 2.1",'TL-A E-Trim - E-Zyl 3.1'!E80="E-Zylinder"),'TL-A E-Trim - E-Zyl 3.1'!B80,"")</f>
        <v/>
      </c>
    </row>
    <row r="71" spans="1:2" x14ac:dyDescent="0.2">
      <c r="A71" s="320" t="str">
        <f>IF('TL-A E-Trim - E-Zyl 3.1'!E81="PegaSys 2.1",'TL-A E-Trim - E-Zyl 3.1'!AJ81,IF('TL-A E-Trim - E-Zyl 3.1'!E81="E-Zylinder",'TL-A E-Trim - E-Zyl 3.1'!AL81,IF('TL-A E-Trim - E-Zyl 3.1'!E81="","")))</f>
        <v/>
      </c>
      <c r="B71" s="320" t="str">
        <f>IF(OR('TL-A E-Trim - E-Zyl 3.1'!E81="PegaSys 2.1",'TL-A E-Trim - E-Zyl 3.1'!E81="E-Zylinder"),'TL-A E-Trim - E-Zyl 3.1'!B81,"")</f>
        <v/>
      </c>
    </row>
    <row r="72" spans="1:2" x14ac:dyDescent="0.2">
      <c r="A72" s="320" t="str">
        <f>IF('TL-A E-Trim - E-Zyl 3.1'!E82="PegaSys 2.1",'TL-A E-Trim - E-Zyl 3.1'!AJ82,IF('TL-A E-Trim - E-Zyl 3.1'!E82="E-Zylinder",'TL-A E-Trim - E-Zyl 3.1'!AL82,IF('TL-A E-Trim - E-Zyl 3.1'!E82="","")))</f>
        <v/>
      </c>
      <c r="B72" s="320" t="str">
        <f>IF(OR('TL-A E-Trim - E-Zyl 3.1'!E82="PegaSys 2.1",'TL-A E-Trim - E-Zyl 3.1'!E82="E-Zylinder"),'TL-A E-Trim - E-Zyl 3.1'!B82,"")</f>
        <v/>
      </c>
    </row>
    <row r="73" spans="1:2" x14ac:dyDescent="0.2">
      <c r="A73" s="320" t="str">
        <f>IF('TL-A E-Trim - E-Zyl 3.1'!E83="PegaSys 2.1",'TL-A E-Trim - E-Zyl 3.1'!AJ83,IF('TL-A E-Trim - E-Zyl 3.1'!E83="E-Zylinder",'TL-A E-Trim - E-Zyl 3.1'!AL83,IF('TL-A E-Trim - E-Zyl 3.1'!E83="","")))</f>
        <v/>
      </c>
      <c r="B73" s="320" t="str">
        <f>IF(OR('TL-A E-Trim - E-Zyl 3.1'!E83="PegaSys 2.1",'TL-A E-Trim - E-Zyl 3.1'!E83="E-Zylinder"),'TL-A E-Trim - E-Zyl 3.1'!B83,"")</f>
        <v/>
      </c>
    </row>
    <row r="74" spans="1:2" x14ac:dyDescent="0.2">
      <c r="A74" s="320" t="str">
        <f>IF('TL-A E-Trim - E-Zyl 3.1'!E84="PegaSys 2.1",'TL-A E-Trim - E-Zyl 3.1'!AJ84,IF('TL-A E-Trim - E-Zyl 3.1'!E84="E-Zylinder",'TL-A E-Trim - E-Zyl 3.1'!AL84,IF('TL-A E-Trim - E-Zyl 3.1'!E84="","")))</f>
        <v/>
      </c>
      <c r="B74" s="320" t="str">
        <f>IF(OR('TL-A E-Trim - E-Zyl 3.1'!E84="PegaSys 2.1",'TL-A E-Trim - E-Zyl 3.1'!E84="E-Zylinder"),'TL-A E-Trim - E-Zyl 3.1'!B84,"")</f>
        <v/>
      </c>
    </row>
    <row r="75" spans="1:2" x14ac:dyDescent="0.2">
      <c r="A75" s="320" t="str">
        <f>IF('TL-A E-Trim - E-Zyl 3.1'!E85="PegaSys 2.1",'TL-A E-Trim - E-Zyl 3.1'!AJ85,IF('TL-A E-Trim - E-Zyl 3.1'!E85="E-Zylinder",'TL-A E-Trim - E-Zyl 3.1'!AL85,IF('TL-A E-Trim - E-Zyl 3.1'!E85="","")))</f>
        <v/>
      </c>
      <c r="B75" s="320" t="str">
        <f>IF(OR('TL-A E-Trim - E-Zyl 3.1'!E85="PegaSys 2.1",'TL-A E-Trim - E-Zyl 3.1'!E85="E-Zylinder"),'TL-A E-Trim - E-Zyl 3.1'!B85,"")</f>
        <v/>
      </c>
    </row>
    <row r="76" spans="1:2" x14ac:dyDescent="0.2">
      <c r="A76" s="320" t="str">
        <f>IF('TL-A E-Trim - E-Zyl 3.1'!E86="PegaSys 2.1",'TL-A E-Trim - E-Zyl 3.1'!AJ86,IF('TL-A E-Trim - E-Zyl 3.1'!E86="E-Zylinder",'TL-A E-Trim - E-Zyl 3.1'!AL86,IF('TL-A E-Trim - E-Zyl 3.1'!E86="","")))</f>
        <v/>
      </c>
      <c r="B76" s="320" t="str">
        <f>IF(OR('TL-A E-Trim - E-Zyl 3.1'!E86="PegaSys 2.1",'TL-A E-Trim - E-Zyl 3.1'!E86="E-Zylinder"),'TL-A E-Trim - E-Zyl 3.1'!B86,"")</f>
        <v/>
      </c>
    </row>
    <row r="77" spans="1:2" x14ac:dyDescent="0.2">
      <c r="A77" s="320" t="str">
        <f>IF('TL-A E-Trim - E-Zyl 3.1'!E87="PegaSys 2.1",'TL-A E-Trim - E-Zyl 3.1'!AJ87,IF('TL-A E-Trim - E-Zyl 3.1'!E87="E-Zylinder",'TL-A E-Trim - E-Zyl 3.1'!AL87,IF('TL-A E-Trim - E-Zyl 3.1'!E87="","")))</f>
        <v/>
      </c>
      <c r="B77" s="320" t="str">
        <f>IF(OR('TL-A E-Trim - E-Zyl 3.1'!E87="PegaSys 2.1",'TL-A E-Trim - E-Zyl 3.1'!E87="E-Zylinder"),'TL-A E-Trim - E-Zyl 3.1'!B87,"")</f>
        <v/>
      </c>
    </row>
    <row r="78" spans="1:2" x14ac:dyDescent="0.2">
      <c r="A78" s="320" t="str">
        <f>IF('TL-A E-Trim - E-Zyl 3.1'!E88="PegaSys 2.1",'TL-A E-Trim - E-Zyl 3.1'!AJ88,IF('TL-A E-Trim - E-Zyl 3.1'!E88="E-Zylinder",'TL-A E-Trim - E-Zyl 3.1'!AL88,IF('TL-A E-Trim - E-Zyl 3.1'!E88="","")))</f>
        <v/>
      </c>
      <c r="B78" s="320" t="str">
        <f>IF(OR('TL-A E-Trim - E-Zyl 3.1'!E88="PegaSys 2.1",'TL-A E-Trim - E-Zyl 3.1'!E88="E-Zylinder"),'TL-A E-Trim - E-Zyl 3.1'!B88,"")</f>
        <v/>
      </c>
    </row>
    <row r="79" spans="1:2" x14ac:dyDescent="0.2">
      <c r="A79" s="320" t="str">
        <f>IF('TL-A E-Trim - E-Zyl 3.1'!E89="PegaSys 2.1",'TL-A E-Trim - E-Zyl 3.1'!AJ89,IF('TL-A E-Trim - E-Zyl 3.1'!E89="E-Zylinder",'TL-A E-Trim - E-Zyl 3.1'!AL89,IF('TL-A E-Trim - E-Zyl 3.1'!E89="","")))</f>
        <v/>
      </c>
      <c r="B79" s="320" t="str">
        <f>IF(OR('TL-A E-Trim - E-Zyl 3.1'!E89="PegaSys 2.1",'TL-A E-Trim - E-Zyl 3.1'!E89="E-Zylinder"),'TL-A E-Trim - E-Zyl 3.1'!B89,"")</f>
        <v/>
      </c>
    </row>
    <row r="80" spans="1:2" x14ac:dyDescent="0.2">
      <c r="A80" s="320" t="str">
        <f>IF('TL-A E-Trim - E-Zyl 3.1'!E90="PegaSys 2.1",'TL-A E-Trim - E-Zyl 3.1'!AJ90,IF('TL-A E-Trim - E-Zyl 3.1'!E90="E-Zylinder",'TL-A E-Trim - E-Zyl 3.1'!AL90,IF('TL-A E-Trim - E-Zyl 3.1'!E90="","")))</f>
        <v/>
      </c>
      <c r="B80" s="320" t="str">
        <f>IF(OR('TL-A E-Trim - E-Zyl 3.1'!E90="PegaSys 2.1",'TL-A E-Trim - E-Zyl 3.1'!E90="E-Zylinder"),'TL-A E-Trim - E-Zyl 3.1'!B90,"")</f>
        <v/>
      </c>
    </row>
    <row r="81" spans="1:2" x14ac:dyDescent="0.2">
      <c r="A81" s="320" t="str">
        <f>IF('TL-A E-Trim - E-Zyl 3.1'!E91="PegaSys 2.1",'TL-A E-Trim - E-Zyl 3.1'!AJ91,IF('TL-A E-Trim - E-Zyl 3.1'!E91="E-Zylinder",'TL-A E-Trim - E-Zyl 3.1'!AL91,IF('TL-A E-Trim - E-Zyl 3.1'!E91="","")))</f>
        <v/>
      </c>
      <c r="B81" s="320" t="str">
        <f>IF(OR('TL-A E-Trim - E-Zyl 3.1'!E91="PegaSys 2.1",'TL-A E-Trim - E-Zyl 3.1'!E91="E-Zylinder"),'TL-A E-Trim - E-Zyl 3.1'!B91,"")</f>
        <v/>
      </c>
    </row>
    <row r="82" spans="1:2" x14ac:dyDescent="0.2">
      <c r="A82" s="320" t="str">
        <f>IF('TL-A E-Trim - E-Zyl 3.1'!E92="PegaSys 2.1",'TL-A E-Trim - E-Zyl 3.1'!AJ92,IF('TL-A E-Trim - E-Zyl 3.1'!E92="E-Zylinder",'TL-A E-Trim - E-Zyl 3.1'!AL92,IF('TL-A E-Trim - E-Zyl 3.1'!E92="","")))</f>
        <v/>
      </c>
      <c r="B82" s="320" t="str">
        <f>IF(OR('TL-A E-Trim - E-Zyl 3.1'!E92="PegaSys 2.1",'TL-A E-Trim - E-Zyl 3.1'!E92="E-Zylinder"),'TL-A E-Trim - E-Zyl 3.1'!B92,"")</f>
        <v/>
      </c>
    </row>
    <row r="83" spans="1:2" x14ac:dyDescent="0.2">
      <c r="A83" s="320" t="str">
        <f>IF('TL-A E-Trim - E-Zyl 3.1'!E93="PegaSys 2.1",'TL-A E-Trim - E-Zyl 3.1'!AJ93,IF('TL-A E-Trim - E-Zyl 3.1'!E93="E-Zylinder",'TL-A E-Trim - E-Zyl 3.1'!AL93,IF('TL-A E-Trim - E-Zyl 3.1'!E93="","")))</f>
        <v/>
      </c>
      <c r="B83" s="320" t="str">
        <f>IF(OR('TL-A E-Trim - E-Zyl 3.1'!E93="PegaSys 2.1",'TL-A E-Trim - E-Zyl 3.1'!E93="E-Zylinder"),'TL-A E-Trim - E-Zyl 3.1'!B93,"")</f>
        <v/>
      </c>
    </row>
    <row r="84" spans="1:2" x14ac:dyDescent="0.2">
      <c r="A84" s="320" t="str">
        <f>IF('TL-A E-Trim - E-Zyl 3.1'!E94="PegaSys 2.1",'TL-A E-Trim - E-Zyl 3.1'!AJ94,IF('TL-A E-Trim - E-Zyl 3.1'!E94="E-Zylinder",'TL-A E-Trim - E-Zyl 3.1'!AL94,IF('TL-A E-Trim - E-Zyl 3.1'!E94="","")))</f>
        <v/>
      </c>
      <c r="B84" s="320" t="str">
        <f>IF(OR('TL-A E-Trim - E-Zyl 3.1'!E94="PegaSys 2.1",'TL-A E-Trim - E-Zyl 3.1'!E94="E-Zylinder"),'TL-A E-Trim - E-Zyl 3.1'!B94,"")</f>
        <v/>
      </c>
    </row>
    <row r="85" spans="1:2" x14ac:dyDescent="0.2">
      <c r="A85" s="320" t="str">
        <f>IF('TL-A E-Trim - E-Zyl 3.1'!E95="PegaSys 2.1",'TL-A E-Trim - E-Zyl 3.1'!AJ95,IF('TL-A E-Trim - E-Zyl 3.1'!E95="E-Zylinder",'TL-A E-Trim - E-Zyl 3.1'!AL95,IF('TL-A E-Trim - E-Zyl 3.1'!E95="","")))</f>
        <v/>
      </c>
      <c r="B85" s="320" t="str">
        <f>IF(OR('TL-A E-Trim - E-Zyl 3.1'!E95="PegaSys 2.1",'TL-A E-Trim - E-Zyl 3.1'!E95="E-Zylinder"),'TL-A E-Trim - E-Zyl 3.1'!B95,"")</f>
        <v/>
      </c>
    </row>
    <row r="86" spans="1:2" x14ac:dyDescent="0.2">
      <c r="A86" s="320" t="str">
        <f>IF('TL-A E-Trim - E-Zyl 3.1'!E96="PegaSys 2.1",'TL-A E-Trim - E-Zyl 3.1'!AJ96,IF('TL-A E-Trim - E-Zyl 3.1'!E96="E-Zylinder",'TL-A E-Trim - E-Zyl 3.1'!AL96,IF('TL-A E-Trim - E-Zyl 3.1'!E96="","")))</f>
        <v/>
      </c>
      <c r="B86" s="320" t="str">
        <f>IF(OR('TL-A E-Trim - E-Zyl 3.1'!E96="PegaSys 2.1",'TL-A E-Trim - E-Zyl 3.1'!E96="E-Zylinder"),'TL-A E-Trim - E-Zyl 3.1'!B96,"")</f>
        <v/>
      </c>
    </row>
    <row r="87" spans="1:2" x14ac:dyDescent="0.2">
      <c r="A87" s="320" t="str">
        <f>IF('TL-A E-Trim - E-Zyl 3.1'!E97="PegaSys 2.1",'TL-A E-Trim - E-Zyl 3.1'!AJ97,IF('TL-A E-Trim - E-Zyl 3.1'!E97="E-Zylinder",'TL-A E-Trim - E-Zyl 3.1'!AL97,IF('TL-A E-Trim - E-Zyl 3.1'!E97="","")))</f>
        <v/>
      </c>
      <c r="B87" s="320" t="str">
        <f>IF(OR('TL-A E-Trim - E-Zyl 3.1'!E97="PegaSys 2.1",'TL-A E-Trim - E-Zyl 3.1'!E97="E-Zylinder"),'TL-A E-Trim - E-Zyl 3.1'!B97,"")</f>
        <v/>
      </c>
    </row>
    <row r="88" spans="1:2" x14ac:dyDescent="0.2">
      <c r="A88" s="320" t="str">
        <f>IF('TL-A E-Trim - E-Zyl 3.1'!E98="PegaSys 2.1",'TL-A E-Trim - E-Zyl 3.1'!AJ98,IF('TL-A E-Trim - E-Zyl 3.1'!E98="E-Zylinder",'TL-A E-Trim - E-Zyl 3.1'!AL98,IF('TL-A E-Trim - E-Zyl 3.1'!E98="","")))</f>
        <v/>
      </c>
      <c r="B88" s="320" t="str">
        <f>IF(OR('TL-A E-Trim - E-Zyl 3.1'!E98="PegaSys 2.1",'TL-A E-Trim - E-Zyl 3.1'!E98="E-Zylinder"),'TL-A E-Trim - E-Zyl 3.1'!B98,"")</f>
        <v/>
      </c>
    </row>
    <row r="89" spans="1:2" x14ac:dyDescent="0.2">
      <c r="A89" s="320" t="str">
        <f>IF('TL-A E-Trim - E-Zyl 3.1'!E99="PegaSys 2.1",'TL-A E-Trim - E-Zyl 3.1'!AJ99,IF('TL-A E-Trim - E-Zyl 3.1'!E99="E-Zylinder",'TL-A E-Trim - E-Zyl 3.1'!AL99,IF('TL-A E-Trim - E-Zyl 3.1'!E99="","")))</f>
        <v/>
      </c>
      <c r="B89" s="320" t="str">
        <f>IF(OR('TL-A E-Trim - E-Zyl 3.1'!E99="PegaSys 2.1",'TL-A E-Trim - E-Zyl 3.1'!E99="E-Zylinder"),'TL-A E-Trim - E-Zyl 3.1'!B99,"")</f>
        <v/>
      </c>
    </row>
    <row r="90" spans="1:2" x14ac:dyDescent="0.2">
      <c r="A90" s="320" t="str">
        <f>IF('TL-A E-Trim - E-Zyl 3.1'!E100="PegaSys 2.1",'TL-A E-Trim - E-Zyl 3.1'!AJ100,IF('TL-A E-Trim - E-Zyl 3.1'!E100="E-Zylinder",'TL-A E-Trim - E-Zyl 3.1'!AL100,IF('TL-A E-Trim - E-Zyl 3.1'!E100="","")))</f>
        <v/>
      </c>
      <c r="B90" s="320" t="str">
        <f>IF(OR('TL-A E-Trim - E-Zyl 3.1'!E100="PegaSys 2.1",'TL-A E-Trim - E-Zyl 3.1'!E100="E-Zylinder"),'TL-A E-Trim - E-Zyl 3.1'!B100,"")</f>
        <v/>
      </c>
    </row>
    <row r="91" spans="1:2" x14ac:dyDescent="0.2">
      <c r="A91" s="320" t="str">
        <f>IF('TL-A E-Trim - E-Zyl 3.1'!E101="PegaSys 2.1",'TL-A E-Trim - E-Zyl 3.1'!AJ101,IF('TL-A E-Trim - E-Zyl 3.1'!E101="E-Zylinder",'TL-A E-Trim - E-Zyl 3.1'!AL101,IF('TL-A E-Trim - E-Zyl 3.1'!E101="","")))</f>
        <v/>
      </c>
      <c r="B91" s="320" t="str">
        <f>IF(OR('TL-A E-Trim - E-Zyl 3.1'!E101="PegaSys 2.1",'TL-A E-Trim - E-Zyl 3.1'!E101="E-Zylinder"),'TL-A E-Trim - E-Zyl 3.1'!B101,"")</f>
        <v/>
      </c>
    </row>
    <row r="92" spans="1:2" x14ac:dyDescent="0.2">
      <c r="A92" s="320" t="str">
        <f>IF('TL-A E-Trim - E-Zyl 3.1'!E102="PegaSys 2.1",'TL-A E-Trim - E-Zyl 3.1'!AJ102,IF('TL-A E-Trim - E-Zyl 3.1'!E102="E-Zylinder",'TL-A E-Trim - E-Zyl 3.1'!AL102,IF('TL-A E-Trim - E-Zyl 3.1'!E102="","")))</f>
        <v/>
      </c>
      <c r="B92" s="320" t="str">
        <f>IF(OR('TL-A E-Trim - E-Zyl 3.1'!E102="PegaSys 2.1",'TL-A E-Trim - E-Zyl 3.1'!E102="E-Zylinder"),'TL-A E-Trim - E-Zyl 3.1'!B102,"")</f>
        <v/>
      </c>
    </row>
    <row r="93" spans="1:2" x14ac:dyDescent="0.2">
      <c r="A93" s="320" t="str">
        <f>IF('TL-A E-Trim - E-Zyl 3.1'!E103="PegaSys 2.1",'TL-A E-Trim - E-Zyl 3.1'!AJ103,IF('TL-A E-Trim - E-Zyl 3.1'!E103="E-Zylinder",'TL-A E-Trim - E-Zyl 3.1'!AL103,IF('TL-A E-Trim - E-Zyl 3.1'!E103="","")))</f>
        <v/>
      </c>
      <c r="B93" s="320" t="str">
        <f>IF(OR('TL-A E-Trim - E-Zyl 3.1'!E103="PegaSys 2.1",'TL-A E-Trim - E-Zyl 3.1'!E103="E-Zylinder"),'TL-A E-Trim - E-Zyl 3.1'!B103,"")</f>
        <v/>
      </c>
    </row>
    <row r="94" spans="1:2" x14ac:dyDescent="0.2">
      <c r="A94" s="320" t="str">
        <f>IF('TL-A E-Trim - E-Zyl 3.1'!E104="PegaSys 2.1",'TL-A E-Trim - E-Zyl 3.1'!AJ104,IF('TL-A E-Trim - E-Zyl 3.1'!E104="E-Zylinder",'TL-A E-Trim - E-Zyl 3.1'!AL104,IF('TL-A E-Trim - E-Zyl 3.1'!E104="","")))</f>
        <v/>
      </c>
      <c r="B94" s="320" t="str">
        <f>IF(OR('TL-A E-Trim - E-Zyl 3.1'!E104="PegaSys 2.1",'TL-A E-Trim - E-Zyl 3.1'!E104="E-Zylinder"),'TL-A E-Trim - E-Zyl 3.1'!B104,"")</f>
        <v/>
      </c>
    </row>
    <row r="95" spans="1:2" x14ac:dyDescent="0.2">
      <c r="A95" s="320" t="str">
        <f>IF('TL-A E-Trim - E-Zyl 3.1'!E105="PegaSys 2.1",'TL-A E-Trim - E-Zyl 3.1'!AJ105,IF('TL-A E-Trim - E-Zyl 3.1'!E105="E-Zylinder",'TL-A E-Trim - E-Zyl 3.1'!AL105,IF('TL-A E-Trim - E-Zyl 3.1'!E105="","")))</f>
        <v/>
      </c>
      <c r="B95" s="320" t="str">
        <f>IF(OR('TL-A E-Trim - E-Zyl 3.1'!E105="PegaSys 2.1",'TL-A E-Trim - E-Zyl 3.1'!E105="E-Zylinder"),'TL-A E-Trim - E-Zyl 3.1'!B105,"")</f>
        <v/>
      </c>
    </row>
    <row r="96" spans="1:2" x14ac:dyDescent="0.2">
      <c r="A96" s="320" t="str">
        <f>IF('TL-A E-Trim - E-Zyl 3.1'!E106="PegaSys 2.1",'TL-A E-Trim - E-Zyl 3.1'!AJ106,IF('TL-A E-Trim - E-Zyl 3.1'!E106="E-Zylinder",'TL-A E-Trim - E-Zyl 3.1'!AL106,IF('TL-A E-Trim - E-Zyl 3.1'!E106="","")))</f>
        <v/>
      </c>
      <c r="B96" s="320" t="str">
        <f>IF(OR('TL-A E-Trim - E-Zyl 3.1'!E106="PegaSys 2.1",'TL-A E-Trim - E-Zyl 3.1'!E106="E-Zylinder"),'TL-A E-Trim - E-Zyl 3.1'!B106,"")</f>
        <v/>
      </c>
    </row>
    <row r="97" spans="1:2" x14ac:dyDescent="0.2">
      <c r="A97" s="320" t="str">
        <f>IF('TL-A E-Trim - E-Zyl 3.1'!E107="PegaSys 2.1",'TL-A E-Trim - E-Zyl 3.1'!AJ107,IF('TL-A E-Trim - E-Zyl 3.1'!E107="E-Zylinder",'TL-A E-Trim - E-Zyl 3.1'!AL107,IF('TL-A E-Trim - E-Zyl 3.1'!E107="","")))</f>
        <v/>
      </c>
      <c r="B97" s="320" t="str">
        <f>IF(OR('TL-A E-Trim - E-Zyl 3.1'!E107="PegaSys 2.1",'TL-A E-Trim - E-Zyl 3.1'!E107="E-Zylinder"),'TL-A E-Trim - E-Zyl 3.1'!B107,"")</f>
        <v/>
      </c>
    </row>
    <row r="98" spans="1:2" x14ac:dyDescent="0.2">
      <c r="A98" s="320" t="str">
        <f>IF('TL-A E-Trim - E-Zyl 3.1'!E108="PegaSys 2.1",'TL-A E-Trim - E-Zyl 3.1'!AJ108,IF('TL-A E-Trim - E-Zyl 3.1'!E108="E-Zylinder",'TL-A E-Trim - E-Zyl 3.1'!AL108,IF('TL-A E-Trim - E-Zyl 3.1'!E108="","")))</f>
        <v/>
      </c>
      <c r="B98" s="320" t="str">
        <f>IF(OR('TL-A E-Trim - E-Zyl 3.1'!E108="PegaSys 2.1",'TL-A E-Trim - E-Zyl 3.1'!E108="E-Zylinder"),'TL-A E-Trim - E-Zyl 3.1'!B108,"")</f>
        <v/>
      </c>
    </row>
    <row r="99" spans="1:2" x14ac:dyDescent="0.2">
      <c r="A99" s="320" t="str">
        <f>IF('TL-A E-Trim - E-Zyl 3.1'!E109="PegaSys 2.1",'TL-A E-Trim - E-Zyl 3.1'!AJ109,IF('TL-A E-Trim - E-Zyl 3.1'!E109="E-Zylinder",'TL-A E-Trim - E-Zyl 3.1'!AL109,IF('TL-A E-Trim - E-Zyl 3.1'!E109="","")))</f>
        <v/>
      </c>
      <c r="B99" s="320" t="str">
        <f>IF(OR('TL-A E-Trim - E-Zyl 3.1'!E109="PegaSys 2.1",'TL-A E-Trim - E-Zyl 3.1'!E109="E-Zylinder"),'TL-A E-Trim - E-Zyl 3.1'!B109,"")</f>
        <v/>
      </c>
    </row>
    <row r="100" spans="1:2" x14ac:dyDescent="0.2">
      <c r="A100" s="320" t="str">
        <f>IF('TL-A E-Trim - E-Zyl 3.1'!E110="PegaSys 2.1",'TL-A E-Trim - E-Zyl 3.1'!AJ110,IF('TL-A E-Trim - E-Zyl 3.1'!E110="E-Zylinder",'TL-A E-Trim - E-Zyl 3.1'!AL110,IF('TL-A E-Trim - E-Zyl 3.1'!E110="","")))</f>
        <v/>
      </c>
      <c r="B100" s="320" t="str">
        <f>IF(OR('TL-A E-Trim - E-Zyl 3.1'!E110="PegaSys 2.1",'TL-A E-Trim - E-Zyl 3.1'!E110="E-Zylinder"),'TL-A E-Trim - E-Zyl 3.1'!B110,"")</f>
        <v/>
      </c>
    </row>
    <row r="101" spans="1:2" x14ac:dyDescent="0.2">
      <c r="A101" s="320" t="str">
        <f>IF('TL-A E-Trim - E-Zyl 3.1'!E111="PegaSys 2.1",'TL-A E-Trim - E-Zyl 3.1'!AJ111,IF('TL-A E-Trim - E-Zyl 3.1'!E111="E-Zylinder",'TL-A E-Trim - E-Zyl 3.1'!AL111,IF('TL-A E-Trim - E-Zyl 3.1'!E111="","")))</f>
        <v/>
      </c>
      <c r="B101" s="320" t="str">
        <f>IF(OR('TL-A E-Trim - E-Zyl 3.1'!E111="PegaSys 2.1",'TL-A E-Trim - E-Zyl 3.1'!E111="E-Zylinder"),'TL-A E-Trim - E-Zyl 3.1'!B111,"")</f>
        <v/>
      </c>
    </row>
    <row r="102" spans="1:2" x14ac:dyDescent="0.2">
      <c r="A102" s="320" t="str">
        <f>IF('TL-A E-Trim - E-Zyl 3.1'!E112="PegaSys 2.1",'TL-A E-Trim - E-Zyl 3.1'!AJ112,IF('TL-A E-Trim - E-Zyl 3.1'!E112="E-Zylinder",'TL-A E-Trim - E-Zyl 3.1'!AL112,IF('TL-A E-Trim - E-Zyl 3.1'!E112="","")))</f>
        <v/>
      </c>
      <c r="B102" s="320" t="str">
        <f>IF(OR('TL-A E-Trim - E-Zyl 3.1'!E112="PegaSys 2.1",'TL-A E-Trim - E-Zyl 3.1'!E112="E-Zylinder"),'TL-A E-Trim - E-Zyl 3.1'!B112,"")</f>
        <v/>
      </c>
    </row>
    <row r="103" spans="1:2" x14ac:dyDescent="0.2">
      <c r="A103" s="320" t="str">
        <f>IF('TL-A E-Trim - E-Zyl 3.1'!E113="PegaSys 2.1",'TL-A E-Trim - E-Zyl 3.1'!AJ113,IF('TL-A E-Trim - E-Zyl 3.1'!E113="E-Zylinder",'TL-A E-Trim - E-Zyl 3.1'!AL113,IF('TL-A E-Trim - E-Zyl 3.1'!E113="","")))</f>
        <v/>
      </c>
      <c r="B103" s="320" t="str">
        <f>IF(OR('TL-A E-Trim - E-Zyl 3.1'!E113="PegaSys 2.1",'TL-A E-Trim - E-Zyl 3.1'!E113="E-Zylinder"),'TL-A E-Trim - E-Zyl 3.1'!B113,"")</f>
        <v/>
      </c>
    </row>
    <row r="104" spans="1:2" x14ac:dyDescent="0.2">
      <c r="A104" s="320" t="str">
        <f>IF('TL-A E-Trim - E-Zyl 3.1'!E114="PegaSys 2.1",'TL-A E-Trim - E-Zyl 3.1'!AJ114,IF('TL-A E-Trim - E-Zyl 3.1'!E114="E-Zylinder",'TL-A E-Trim - E-Zyl 3.1'!AL114,IF('TL-A E-Trim - E-Zyl 3.1'!E114="","")))</f>
        <v/>
      </c>
      <c r="B104" s="320" t="str">
        <f>IF(OR('TL-A E-Trim - E-Zyl 3.1'!E114="PegaSys 2.1",'TL-A E-Trim - E-Zyl 3.1'!E114="E-Zylinder"),'TL-A E-Trim - E-Zyl 3.1'!B114,"")</f>
        <v/>
      </c>
    </row>
    <row r="105" spans="1:2" x14ac:dyDescent="0.2">
      <c r="A105" s="320" t="str">
        <f>IF('TL-A E-Trim - E-Zyl 3.1'!E115="PegaSys 2.1",'TL-A E-Trim - E-Zyl 3.1'!AJ115,IF('TL-A E-Trim - E-Zyl 3.1'!E115="E-Zylinder",'TL-A E-Trim - E-Zyl 3.1'!AL115,IF('TL-A E-Trim - E-Zyl 3.1'!E115="","")))</f>
        <v/>
      </c>
      <c r="B105" s="320" t="str">
        <f>IF(OR('TL-A E-Trim - E-Zyl 3.1'!E115="PegaSys 2.1",'TL-A E-Trim - E-Zyl 3.1'!E115="E-Zylinder"),'TL-A E-Trim - E-Zyl 3.1'!B115,"")</f>
        <v/>
      </c>
    </row>
    <row r="106" spans="1:2" x14ac:dyDescent="0.2">
      <c r="A106" s="320" t="str">
        <f>IF('TL-A E-Trim - E-Zyl 3.1'!E116="PegaSys 2.1",'TL-A E-Trim - E-Zyl 3.1'!AJ116,IF('TL-A E-Trim - E-Zyl 3.1'!E116="E-Zylinder",'TL-A E-Trim - E-Zyl 3.1'!AL116,IF('TL-A E-Trim - E-Zyl 3.1'!E116="","")))</f>
        <v/>
      </c>
      <c r="B106" s="320" t="str">
        <f>IF(OR('TL-A E-Trim - E-Zyl 3.1'!E116="PegaSys 2.1",'TL-A E-Trim - E-Zyl 3.1'!E116="E-Zylinder"),'TL-A E-Trim - E-Zyl 3.1'!B116,"")</f>
        <v/>
      </c>
    </row>
    <row r="107" spans="1:2" x14ac:dyDescent="0.2">
      <c r="A107" s="320" t="str">
        <f>IF('TL-A E-Trim - E-Zyl 3.1'!E117="PegaSys 2.1",'TL-A E-Trim - E-Zyl 3.1'!AJ117,IF('TL-A E-Trim - E-Zyl 3.1'!E117="E-Zylinder",'TL-A E-Trim - E-Zyl 3.1'!AL117,IF('TL-A E-Trim - E-Zyl 3.1'!E117="","")))</f>
        <v/>
      </c>
      <c r="B107" s="320" t="str">
        <f>IF(OR('TL-A E-Trim - E-Zyl 3.1'!E117="PegaSys 2.1",'TL-A E-Trim - E-Zyl 3.1'!E117="E-Zylinder"),'TL-A E-Trim - E-Zyl 3.1'!B117,"")</f>
        <v/>
      </c>
    </row>
    <row r="108" spans="1:2" x14ac:dyDescent="0.2">
      <c r="A108" s="320" t="str">
        <f>IF('TL-A E-Trim - E-Zyl 3.1'!E118="PegaSys 2.1",'TL-A E-Trim - E-Zyl 3.1'!AJ118,IF('TL-A E-Trim - E-Zyl 3.1'!E118="E-Zylinder",'TL-A E-Trim - E-Zyl 3.1'!AL118,IF('TL-A E-Trim - E-Zyl 3.1'!E118="","")))</f>
        <v/>
      </c>
      <c r="B108" s="320" t="str">
        <f>IF(OR('TL-A E-Trim - E-Zyl 3.1'!E118="PegaSys 2.1",'TL-A E-Trim - E-Zyl 3.1'!E118="E-Zylinder"),'TL-A E-Trim - E-Zyl 3.1'!B118,"")</f>
        <v/>
      </c>
    </row>
    <row r="109" spans="1:2" x14ac:dyDescent="0.2">
      <c r="A109" s="320" t="str">
        <f>IF('TL-A E-Trim - E-Zyl 3.1'!E119="PegaSys 2.1",'TL-A E-Trim - E-Zyl 3.1'!AJ119,IF('TL-A E-Trim - E-Zyl 3.1'!E119="E-Zylinder",'TL-A E-Trim - E-Zyl 3.1'!AL119,IF('TL-A E-Trim - E-Zyl 3.1'!E119="","")))</f>
        <v/>
      </c>
      <c r="B109" s="320" t="str">
        <f>IF(OR('TL-A E-Trim - E-Zyl 3.1'!E119="PegaSys 2.1",'TL-A E-Trim - E-Zyl 3.1'!E119="E-Zylinder"),'TL-A E-Trim - E-Zyl 3.1'!B119,"")</f>
        <v/>
      </c>
    </row>
    <row r="110" spans="1:2" x14ac:dyDescent="0.2">
      <c r="A110" s="320" t="str">
        <f>IF('TL-A E-Trim - E-Zyl 3.1'!E120="PegaSys 2.1",'TL-A E-Trim - E-Zyl 3.1'!AJ120,IF('TL-A E-Trim - E-Zyl 3.1'!E120="E-Zylinder",'TL-A E-Trim - E-Zyl 3.1'!AL120,IF('TL-A E-Trim - E-Zyl 3.1'!E120="","")))</f>
        <v/>
      </c>
      <c r="B110" s="320" t="str">
        <f>IF(OR('TL-A E-Trim - E-Zyl 3.1'!E120="PegaSys 2.1",'TL-A E-Trim - E-Zyl 3.1'!E120="E-Zylinder"),'TL-A E-Trim - E-Zyl 3.1'!B120,"")</f>
        <v/>
      </c>
    </row>
    <row r="111" spans="1:2" x14ac:dyDescent="0.2">
      <c r="A111" s="320" t="str">
        <f>IF('TL-A E-Trim - E-Zyl 3.1'!E121="PegaSys 2.1",'TL-A E-Trim - E-Zyl 3.1'!AJ121,IF('TL-A E-Trim - E-Zyl 3.1'!E121="E-Zylinder",'TL-A E-Trim - E-Zyl 3.1'!AL121,IF('TL-A E-Trim - E-Zyl 3.1'!E121="","")))</f>
        <v/>
      </c>
      <c r="B111" s="320" t="str">
        <f>IF(OR('TL-A E-Trim - E-Zyl 3.1'!E121="PegaSys 2.1",'TL-A E-Trim - E-Zyl 3.1'!E121="E-Zylinder"),'TL-A E-Trim - E-Zyl 3.1'!B121,"")</f>
        <v/>
      </c>
    </row>
    <row r="112" spans="1:2" x14ac:dyDescent="0.2">
      <c r="A112" s="320" t="str">
        <f>IF('TL-A E-Trim - E-Zyl 3.1'!E122="PegaSys 2.1",'TL-A E-Trim - E-Zyl 3.1'!AJ122,IF('TL-A E-Trim - E-Zyl 3.1'!E122="E-Zylinder",'TL-A E-Trim - E-Zyl 3.1'!AL122,IF('TL-A E-Trim - E-Zyl 3.1'!E122="","")))</f>
        <v/>
      </c>
      <c r="B112" s="320" t="str">
        <f>IF(OR('TL-A E-Trim - E-Zyl 3.1'!E122="PegaSys 2.1",'TL-A E-Trim - E-Zyl 3.1'!E122="E-Zylinder"),'TL-A E-Trim - E-Zyl 3.1'!B122,"")</f>
        <v/>
      </c>
    </row>
    <row r="113" spans="1:2" x14ac:dyDescent="0.2">
      <c r="A113" s="320" t="str">
        <f>IF('TL-A E-Trim - E-Zyl 3.1'!E123="PegaSys 2.1",'TL-A E-Trim - E-Zyl 3.1'!AJ123,IF('TL-A E-Trim - E-Zyl 3.1'!E123="E-Zylinder",'TL-A E-Trim - E-Zyl 3.1'!AL123,IF('TL-A E-Trim - E-Zyl 3.1'!E123="","")))</f>
        <v/>
      </c>
      <c r="B113" s="320" t="str">
        <f>IF(OR('TL-A E-Trim - E-Zyl 3.1'!E123="PegaSys 2.1",'TL-A E-Trim - E-Zyl 3.1'!E123="E-Zylinder"),'TL-A E-Trim - E-Zyl 3.1'!B123,"")</f>
        <v/>
      </c>
    </row>
    <row r="114" spans="1:2" x14ac:dyDescent="0.2">
      <c r="A114" s="320" t="str">
        <f>IF('TL-A E-Trim - E-Zyl 3.1'!E124="PegaSys 2.1",'TL-A E-Trim - E-Zyl 3.1'!AJ124,IF('TL-A E-Trim - E-Zyl 3.1'!E124="E-Zylinder",'TL-A E-Trim - E-Zyl 3.1'!AL124,IF('TL-A E-Trim - E-Zyl 3.1'!E124="","")))</f>
        <v/>
      </c>
      <c r="B114" s="320" t="str">
        <f>IF(OR('TL-A E-Trim - E-Zyl 3.1'!E124="PegaSys 2.1",'TL-A E-Trim - E-Zyl 3.1'!E124="E-Zylinder"),'TL-A E-Trim - E-Zyl 3.1'!B124,"")</f>
        <v/>
      </c>
    </row>
    <row r="115" spans="1:2" x14ac:dyDescent="0.2">
      <c r="A115" s="320" t="str">
        <f>IF('TL-A E-Trim - E-Zyl 3.1'!E125="PegaSys 2.1",'TL-A E-Trim - E-Zyl 3.1'!AJ125,IF('TL-A E-Trim - E-Zyl 3.1'!E125="E-Zylinder",'TL-A E-Trim - E-Zyl 3.1'!AL125,IF('TL-A E-Trim - E-Zyl 3.1'!E125="","")))</f>
        <v/>
      </c>
      <c r="B115" s="320" t="str">
        <f>IF(OR('TL-A E-Trim - E-Zyl 3.1'!E125="PegaSys 2.1",'TL-A E-Trim - E-Zyl 3.1'!E125="E-Zylinder"),'TL-A E-Trim - E-Zyl 3.1'!B125,"")</f>
        <v/>
      </c>
    </row>
    <row r="116" spans="1:2" x14ac:dyDescent="0.2">
      <c r="A116" s="320" t="str">
        <f>IF('TL-A E-Trim - E-Zyl 3.1'!E126="PegaSys 2.1",'TL-A E-Trim - E-Zyl 3.1'!AJ126,IF('TL-A E-Trim - E-Zyl 3.1'!E126="E-Zylinder",'TL-A E-Trim - E-Zyl 3.1'!AL126,IF('TL-A E-Trim - E-Zyl 3.1'!E126="","")))</f>
        <v/>
      </c>
      <c r="B116" s="320" t="str">
        <f>IF(OR('TL-A E-Trim - E-Zyl 3.1'!E126="PegaSys 2.1",'TL-A E-Trim - E-Zyl 3.1'!E126="E-Zylinder"),'TL-A E-Trim - E-Zyl 3.1'!B126,"")</f>
        <v/>
      </c>
    </row>
    <row r="117" spans="1:2" x14ac:dyDescent="0.2">
      <c r="A117" s="320" t="str">
        <f>IF('TL-A E-Trim - E-Zyl 3.1'!E127="PegaSys 2.1",'TL-A E-Trim - E-Zyl 3.1'!AJ127,IF('TL-A E-Trim - E-Zyl 3.1'!E127="E-Zylinder",'TL-A E-Trim - E-Zyl 3.1'!AL127,IF('TL-A E-Trim - E-Zyl 3.1'!E127="","")))</f>
        <v/>
      </c>
      <c r="B117" s="320" t="str">
        <f>IF(OR('TL-A E-Trim - E-Zyl 3.1'!E127="PegaSys 2.1",'TL-A E-Trim - E-Zyl 3.1'!E127="E-Zylinder"),'TL-A E-Trim - E-Zyl 3.1'!B127,"")</f>
        <v/>
      </c>
    </row>
    <row r="118" spans="1:2" x14ac:dyDescent="0.2">
      <c r="A118" s="320" t="str">
        <f>IF('TL-A E-Trim - E-Zyl 3.1'!E128="PegaSys 2.1",'TL-A E-Trim - E-Zyl 3.1'!AJ128,IF('TL-A E-Trim - E-Zyl 3.1'!E128="E-Zylinder",'TL-A E-Trim - E-Zyl 3.1'!AL128,IF('TL-A E-Trim - E-Zyl 3.1'!E128="","")))</f>
        <v/>
      </c>
      <c r="B118" s="320" t="str">
        <f>IF(OR('TL-A E-Trim - E-Zyl 3.1'!E128="PegaSys 2.1",'TL-A E-Trim - E-Zyl 3.1'!E128="E-Zylinder"),'TL-A E-Trim - E-Zyl 3.1'!B128,"")</f>
        <v/>
      </c>
    </row>
    <row r="119" spans="1:2" x14ac:dyDescent="0.2">
      <c r="A119" s="320" t="str">
        <f>IF('TL-A E-Trim - E-Zyl 3.1'!E129="PegaSys 2.1",'TL-A E-Trim - E-Zyl 3.1'!AJ129,IF('TL-A E-Trim - E-Zyl 3.1'!E129="E-Zylinder",'TL-A E-Trim - E-Zyl 3.1'!AL129,IF('TL-A E-Trim - E-Zyl 3.1'!E129="","")))</f>
        <v/>
      </c>
      <c r="B119" s="320" t="str">
        <f>IF(OR('TL-A E-Trim - E-Zyl 3.1'!E129="PegaSys 2.1",'TL-A E-Trim - E-Zyl 3.1'!E129="E-Zylinder"),'TL-A E-Trim - E-Zyl 3.1'!B129,"")</f>
        <v/>
      </c>
    </row>
    <row r="120" spans="1:2" x14ac:dyDescent="0.2">
      <c r="A120" s="320" t="str">
        <f>IF('TL-A E-Trim - E-Zyl 3.1'!E130="PegaSys 2.1",'TL-A E-Trim - E-Zyl 3.1'!AJ130,IF('TL-A E-Trim - E-Zyl 3.1'!E130="E-Zylinder",'TL-A E-Trim - E-Zyl 3.1'!AL130,IF('TL-A E-Trim - E-Zyl 3.1'!E130="","")))</f>
        <v/>
      </c>
      <c r="B120" s="320" t="str">
        <f>IF(OR('TL-A E-Trim - E-Zyl 3.1'!E130="PegaSys 2.1",'TL-A E-Trim - E-Zyl 3.1'!E130="E-Zylinder"),'TL-A E-Trim - E-Zyl 3.1'!B130,"")</f>
        <v/>
      </c>
    </row>
    <row r="121" spans="1:2" x14ac:dyDescent="0.2">
      <c r="A121" s="320" t="str">
        <f>IF('TL-A E-Trim - E-Zyl 3.1'!E131="PegaSys 2.1",'TL-A E-Trim - E-Zyl 3.1'!AJ131,IF('TL-A E-Trim - E-Zyl 3.1'!E131="E-Zylinder",'TL-A E-Trim - E-Zyl 3.1'!AL131,IF('TL-A E-Trim - E-Zyl 3.1'!E131="","")))</f>
        <v/>
      </c>
      <c r="B121" s="320" t="str">
        <f>IF(OR('TL-A E-Trim - E-Zyl 3.1'!E131="PegaSys 2.1",'TL-A E-Trim - E-Zyl 3.1'!E131="E-Zylinder"),'TL-A E-Trim - E-Zyl 3.1'!B131,"")</f>
        <v/>
      </c>
    </row>
    <row r="122" spans="1:2" x14ac:dyDescent="0.2">
      <c r="A122" s="320" t="str">
        <f>IF('TL-A E-Trim - E-Zyl 3.1'!E132="PegaSys 2.1",'TL-A E-Trim - E-Zyl 3.1'!AJ132,IF('TL-A E-Trim - E-Zyl 3.1'!E132="E-Zylinder",'TL-A E-Trim - E-Zyl 3.1'!AL132,IF('TL-A E-Trim - E-Zyl 3.1'!E132="","")))</f>
        <v/>
      </c>
      <c r="B122" s="320" t="str">
        <f>IF(OR('TL-A E-Trim - E-Zyl 3.1'!E132="PegaSys 2.1",'TL-A E-Trim - E-Zyl 3.1'!E132="E-Zylinder"),'TL-A E-Trim - E-Zyl 3.1'!B132,"")</f>
        <v/>
      </c>
    </row>
    <row r="123" spans="1:2" x14ac:dyDescent="0.2">
      <c r="A123" s="320" t="str">
        <f>IF('TL-A E-Trim - E-Zyl 3.1'!E133="PegaSys 2.1",'TL-A E-Trim - E-Zyl 3.1'!AJ133,IF('TL-A E-Trim - E-Zyl 3.1'!E133="E-Zylinder",'TL-A E-Trim - E-Zyl 3.1'!AL133,IF('TL-A E-Trim - E-Zyl 3.1'!E133="","")))</f>
        <v/>
      </c>
      <c r="B123" s="320" t="str">
        <f>IF(OR('TL-A E-Trim - E-Zyl 3.1'!E133="PegaSys 2.1",'TL-A E-Trim - E-Zyl 3.1'!E133="E-Zylinder"),'TL-A E-Trim - E-Zyl 3.1'!B133,"")</f>
        <v/>
      </c>
    </row>
    <row r="124" spans="1:2" x14ac:dyDescent="0.2">
      <c r="A124" s="320" t="str">
        <f>IF('TL-A E-Trim - E-Zyl 3.1'!E134="PegaSys 2.1",'TL-A E-Trim - E-Zyl 3.1'!AJ134,IF('TL-A E-Trim - E-Zyl 3.1'!E134="E-Zylinder",'TL-A E-Trim - E-Zyl 3.1'!AL134,IF('TL-A E-Trim - E-Zyl 3.1'!E134="","")))</f>
        <v/>
      </c>
      <c r="B124" s="320" t="str">
        <f>IF(OR('TL-A E-Trim - E-Zyl 3.1'!E134="PegaSys 2.1",'TL-A E-Trim - E-Zyl 3.1'!E134="E-Zylinder"),'TL-A E-Trim - E-Zyl 3.1'!B134,"")</f>
        <v/>
      </c>
    </row>
    <row r="125" spans="1:2" x14ac:dyDescent="0.2">
      <c r="A125" s="320" t="str">
        <f>IF('TL-A E-Trim - E-Zyl 3.1'!E135="PegaSys 2.1",'TL-A E-Trim - E-Zyl 3.1'!AJ135,IF('TL-A E-Trim - E-Zyl 3.1'!E135="E-Zylinder",'TL-A E-Trim - E-Zyl 3.1'!AL135,IF('TL-A E-Trim - E-Zyl 3.1'!E135="","")))</f>
        <v/>
      </c>
      <c r="B125" s="320" t="str">
        <f>IF(OR('TL-A E-Trim - E-Zyl 3.1'!E135="PegaSys 2.1",'TL-A E-Trim - E-Zyl 3.1'!E135="E-Zylinder"),'TL-A E-Trim - E-Zyl 3.1'!B135,"")</f>
        <v/>
      </c>
    </row>
    <row r="126" spans="1:2" x14ac:dyDescent="0.2">
      <c r="A126" s="320" t="str">
        <f>IF('TL-A E-Trim - E-Zyl 3.1'!E136="PegaSys 2.1",'TL-A E-Trim - E-Zyl 3.1'!AJ136,IF('TL-A E-Trim - E-Zyl 3.1'!E136="E-Zylinder",'TL-A E-Trim - E-Zyl 3.1'!AL136,IF('TL-A E-Trim - E-Zyl 3.1'!E136="","")))</f>
        <v/>
      </c>
      <c r="B126" s="320" t="str">
        <f>IF(OR('TL-A E-Trim - E-Zyl 3.1'!E136="PegaSys 2.1",'TL-A E-Trim - E-Zyl 3.1'!E136="E-Zylinder"),'TL-A E-Trim - E-Zyl 3.1'!B136,"")</f>
        <v/>
      </c>
    </row>
    <row r="127" spans="1:2" x14ac:dyDescent="0.2">
      <c r="A127" s="320" t="str">
        <f>IF('TL-A E-Trim - E-Zyl 3.1'!E137="PegaSys 2.1",'TL-A E-Trim - E-Zyl 3.1'!AJ137,IF('TL-A E-Trim - E-Zyl 3.1'!E137="E-Zylinder",'TL-A E-Trim - E-Zyl 3.1'!AL137,IF('TL-A E-Trim - E-Zyl 3.1'!E137="","")))</f>
        <v/>
      </c>
      <c r="B127" s="320" t="str">
        <f>IF(OR('TL-A E-Trim - E-Zyl 3.1'!E137="PegaSys 2.1",'TL-A E-Trim - E-Zyl 3.1'!E137="E-Zylinder"),'TL-A E-Trim - E-Zyl 3.1'!B137,"")</f>
        <v/>
      </c>
    </row>
    <row r="128" spans="1:2" x14ac:dyDescent="0.2">
      <c r="A128" s="320" t="str">
        <f>IF('TL-A E-Trim - E-Zyl 3.1'!E138="PegaSys 2.1",'TL-A E-Trim - E-Zyl 3.1'!AJ138,IF('TL-A E-Trim - E-Zyl 3.1'!E138="E-Zylinder",'TL-A E-Trim - E-Zyl 3.1'!AL138,IF('TL-A E-Trim - E-Zyl 3.1'!E138="","")))</f>
        <v/>
      </c>
      <c r="B128" s="320" t="str">
        <f>IF(OR('TL-A E-Trim - E-Zyl 3.1'!E138="PegaSys 2.1",'TL-A E-Trim - E-Zyl 3.1'!E138="E-Zylinder"),'TL-A E-Trim - E-Zyl 3.1'!B138,"")</f>
        <v/>
      </c>
    </row>
    <row r="129" spans="1:2" x14ac:dyDescent="0.2">
      <c r="A129" s="320" t="str">
        <f>IF('TL-A E-Trim - E-Zyl 3.1'!E139="PegaSys 2.1",'TL-A E-Trim - E-Zyl 3.1'!AJ139,IF('TL-A E-Trim - E-Zyl 3.1'!E139="E-Zylinder",'TL-A E-Trim - E-Zyl 3.1'!AL139,IF('TL-A E-Trim - E-Zyl 3.1'!E139="","")))</f>
        <v/>
      </c>
      <c r="B129" s="320" t="str">
        <f>IF(OR('TL-A E-Trim - E-Zyl 3.1'!E139="PegaSys 2.1",'TL-A E-Trim - E-Zyl 3.1'!E139="E-Zylinder"),'TL-A E-Trim - E-Zyl 3.1'!B139,"")</f>
        <v/>
      </c>
    </row>
    <row r="130" spans="1:2" x14ac:dyDescent="0.2">
      <c r="A130" s="320" t="str">
        <f>IF('TL-A E-Trim - E-Zyl 3.1'!E140="PegaSys 2.1",'TL-A E-Trim - E-Zyl 3.1'!AJ140,IF('TL-A E-Trim - E-Zyl 3.1'!E140="E-Zylinder",'TL-A E-Trim - E-Zyl 3.1'!AL140,IF('TL-A E-Trim - E-Zyl 3.1'!E140="","")))</f>
        <v/>
      </c>
      <c r="B130" s="320" t="str">
        <f>IF(OR('TL-A E-Trim - E-Zyl 3.1'!E140="PegaSys 2.1",'TL-A E-Trim - E-Zyl 3.1'!E140="E-Zylinder"),'TL-A E-Trim - E-Zyl 3.1'!B140,"")</f>
        <v/>
      </c>
    </row>
    <row r="131" spans="1:2" x14ac:dyDescent="0.2">
      <c r="A131" s="320" t="str">
        <f>IF('TL-A E-Trim - E-Zyl 3.1'!E141="PegaSys 2.1",'TL-A E-Trim - E-Zyl 3.1'!AJ141,IF('TL-A E-Trim - E-Zyl 3.1'!E141="E-Zylinder",'TL-A E-Trim - E-Zyl 3.1'!AL141,IF('TL-A E-Trim - E-Zyl 3.1'!E141="","")))</f>
        <v/>
      </c>
      <c r="B131" s="320" t="str">
        <f>IF(OR('TL-A E-Trim - E-Zyl 3.1'!E141="PegaSys 2.1",'TL-A E-Trim - E-Zyl 3.1'!E141="E-Zylinder"),'TL-A E-Trim - E-Zyl 3.1'!B141,"")</f>
        <v/>
      </c>
    </row>
    <row r="132" spans="1:2" x14ac:dyDescent="0.2">
      <c r="A132" s="320" t="str">
        <f>IF('TL-A E-Trim - E-Zyl 3.1'!E142="PegaSys 2.1",'TL-A E-Trim - E-Zyl 3.1'!AJ142,IF('TL-A E-Trim - E-Zyl 3.1'!E142="E-Zylinder",'TL-A E-Trim - E-Zyl 3.1'!AL142,IF('TL-A E-Trim - E-Zyl 3.1'!E142="","")))</f>
        <v/>
      </c>
      <c r="B132" s="320" t="str">
        <f>IF(OR('TL-A E-Trim - E-Zyl 3.1'!E142="PegaSys 2.1",'TL-A E-Trim - E-Zyl 3.1'!E142="E-Zylinder"),'TL-A E-Trim - E-Zyl 3.1'!B142,"")</f>
        <v/>
      </c>
    </row>
    <row r="133" spans="1:2" x14ac:dyDescent="0.2">
      <c r="A133" s="320" t="str">
        <f>IF('TL-A E-Trim - E-Zyl 3.1'!E143="PegaSys 2.1",'TL-A E-Trim - E-Zyl 3.1'!AJ143,IF('TL-A E-Trim - E-Zyl 3.1'!E143="E-Zylinder",'TL-A E-Trim - E-Zyl 3.1'!AL143,IF('TL-A E-Trim - E-Zyl 3.1'!E143="","")))</f>
        <v/>
      </c>
      <c r="B133" s="320" t="str">
        <f>IF(OR('TL-A E-Trim - E-Zyl 3.1'!E143="PegaSys 2.1",'TL-A E-Trim - E-Zyl 3.1'!E143="E-Zylinder"),'TL-A E-Trim - E-Zyl 3.1'!B143,"")</f>
        <v/>
      </c>
    </row>
    <row r="134" spans="1:2" x14ac:dyDescent="0.2">
      <c r="A134" s="320" t="str">
        <f>IF('TL-A E-Trim - E-Zyl 3.1'!E144="PegaSys 2.1",'TL-A E-Trim - E-Zyl 3.1'!AJ144,IF('TL-A E-Trim - E-Zyl 3.1'!E144="E-Zylinder",'TL-A E-Trim - E-Zyl 3.1'!AL144,IF('TL-A E-Trim - E-Zyl 3.1'!E144="","")))</f>
        <v/>
      </c>
      <c r="B134" s="320" t="str">
        <f>IF(OR('TL-A E-Trim - E-Zyl 3.1'!E144="PegaSys 2.1",'TL-A E-Trim - E-Zyl 3.1'!E144="E-Zylinder"),'TL-A E-Trim - E-Zyl 3.1'!B144,"")</f>
        <v/>
      </c>
    </row>
    <row r="135" spans="1:2" x14ac:dyDescent="0.2">
      <c r="A135" s="320" t="str">
        <f>IF('TL-A E-Trim - E-Zyl 3.1'!E145="PegaSys 2.1",'TL-A E-Trim - E-Zyl 3.1'!AJ145,IF('TL-A E-Trim - E-Zyl 3.1'!E145="E-Zylinder",'TL-A E-Trim - E-Zyl 3.1'!AL145,IF('TL-A E-Trim - E-Zyl 3.1'!E145="","")))</f>
        <v/>
      </c>
      <c r="B135" s="320" t="str">
        <f>IF(OR('TL-A E-Trim - E-Zyl 3.1'!E145="PegaSys 2.1",'TL-A E-Trim - E-Zyl 3.1'!E145="E-Zylinder"),'TL-A E-Trim - E-Zyl 3.1'!B145,"")</f>
        <v/>
      </c>
    </row>
    <row r="136" spans="1:2" x14ac:dyDescent="0.2">
      <c r="A136" s="320" t="str">
        <f>IF('TL-A E-Trim - E-Zyl 3.1'!E146="PegaSys 2.1",'TL-A E-Trim - E-Zyl 3.1'!AJ146,IF('TL-A E-Trim - E-Zyl 3.1'!E146="E-Zylinder",'TL-A E-Trim - E-Zyl 3.1'!AL146,IF('TL-A E-Trim - E-Zyl 3.1'!E146="","")))</f>
        <v/>
      </c>
      <c r="B136" s="320" t="str">
        <f>IF(OR('TL-A E-Trim - E-Zyl 3.1'!E146="PegaSys 2.1",'TL-A E-Trim - E-Zyl 3.1'!E146="E-Zylinder"),'TL-A E-Trim - E-Zyl 3.1'!B146,"")</f>
        <v/>
      </c>
    </row>
    <row r="137" spans="1:2" x14ac:dyDescent="0.2">
      <c r="A137" s="320" t="str">
        <f>IF('TL-A E-Trim - E-Zyl 3.1'!E147="PegaSys 2.1",'TL-A E-Trim - E-Zyl 3.1'!AJ147,IF('TL-A E-Trim - E-Zyl 3.1'!E147="E-Zylinder",'TL-A E-Trim - E-Zyl 3.1'!AL147,IF('TL-A E-Trim - E-Zyl 3.1'!E147="","")))</f>
        <v/>
      </c>
      <c r="B137" s="320" t="str">
        <f>IF(OR('TL-A E-Trim - E-Zyl 3.1'!E147="PegaSys 2.1",'TL-A E-Trim - E-Zyl 3.1'!E147="E-Zylinder"),'TL-A E-Trim - E-Zyl 3.1'!B147,"")</f>
        <v/>
      </c>
    </row>
    <row r="138" spans="1:2" x14ac:dyDescent="0.2">
      <c r="A138" s="320" t="str">
        <f>IF('TL-A E-Trim - E-Zyl 3.1'!E148="PegaSys 2.1",'TL-A E-Trim - E-Zyl 3.1'!AJ148,IF('TL-A E-Trim - E-Zyl 3.1'!E148="E-Zylinder",'TL-A E-Trim - E-Zyl 3.1'!AL148,IF('TL-A E-Trim - E-Zyl 3.1'!E148="","")))</f>
        <v/>
      </c>
      <c r="B138" s="320" t="str">
        <f>IF(OR('TL-A E-Trim - E-Zyl 3.1'!E148="PegaSys 2.1",'TL-A E-Trim - E-Zyl 3.1'!E148="E-Zylinder"),'TL-A E-Trim - E-Zyl 3.1'!B148,"")</f>
        <v/>
      </c>
    </row>
    <row r="139" spans="1:2" x14ac:dyDescent="0.2">
      <c r="A139" s="320" t="str">
        <f>IF('TL-A E-Trim - E-Zyl 3.1'!E149="PegaSys 2.1",'TL-A E-Trim - E-Zyl 3.1'!AJ149,IF('TL-A E-Trim - E-Zyl 3.1'!E149="E-Zylinder",'TL-A E-Trim - E-Zyl 3.1'!AL149,IF('TL-A E-Trim - E-Zyl 3.1'!E149="","")))</f>
        <v/>
      </c>
      <c r="B139" s="320" t="str">
        <f>IF(OR('TL-A E-Trim - E-Zyl 3.1'!E149="PegaSys 2.1",'TL-A E-Trim - E-Zyl 3.1'!E149="E-Zylinder"),'TL-A E-Trim - E-Zyl 3.1'!B149,"")</f>
        <v/>
      </c>
    </row>
    <row r="140" spans="1:2" x14ac:dyDescent="0.2">
      <c r="A140" s="320" t="str">
        <f>IF('TL-A E-Trim - E-Zyl 3.1'!E150="PegaSys 2.1",'TL-A E-Trim - E-Zyl 3.1'!AJ150,IF('TL-A E-Trim - E-Zyl 3.1'!E150="E-Zylinder",'TL-A E-Trim - E-Zyl 3.1'!AL150,IF('TL-A E-Trim - E-Zyl 3.1'!E150="","")))</f>
        <v/>
      </c>
      <c r="B140" s="320" t="str">
        <f>IF(OR('TL-A E-Trim - E-Zyl 3.1'!E150="PegaSys 2.1",'TL-A E-Trim - E-Zyl 3.1'!E150="E-Zylinder"),'TL-A E-Trim - E-Zyl 3.1'!B150,"")</f>
        <v/>
      </c>
    </row>
    <row r="141" spans="1:2" x14ac:dyDescent="0.2">
      <c r="A141" s="320" t="str">
        <f>IF('TL-A E-Trim - E-Zyl 3.1'!E151="PegaSys 2.1",'TL-A E-Trim - E-Zyl 3.1'!AJ151,IF('TL-A E-Trim - E-Zyl 3.1'!E151="E-Zylinder",'TL-A E-Trim - E-Zyl 3.1'!AL151,IF('TL-A E-Trim - E-Zyl 3.1'!E151="","")))</f>
        <v/>
      </c>
      <c r="B141" s="320" t="str">
        <f>IF(OR('TL-A E-Trim - E-Zyl 3.1'!E151="PegaSys 2.1",'TL-A E-Trim - E-Zyl 3.1'!E151="E-Zylinder"),'TL-A E-Trim - E-Zyl 3.1'!B151,"")</f>
        <v/>
      </c>
    </row>
    <row r="142" spans="1:2" x14ac:dyDescent="0.2">
      <c r="A142" s="320" t="str">
        <f>IF('TL-A E-Trim - E-Zyl 3.1'!E152="PegaSys 2.1",'TL-A E-Trim - E-Zyl 3.1'!AJ152,IF('TL-A E-Trim - E-Zyl 3.1'!E152="E-Zylinder",'TL-A E-Trim - E-Zyl 3.1'!AL152,IF('TL-A E-Trim - E-Zyl 3.1'!E152="","")))</f>
        <v/>
      </c>
      <c r="B142" s="320" t="str">
        <f>IF(OR('TL-A E-Trim - E-Zyl 3.1'!E152="PegaSys 2.1",'TL-A E-Trim - E-Zyl 3.1'!E152="E-Zylinder"),'TL-A E-Trim - E-Zyl 3.1'!B152,"")</f>
        <v/>
      </c>
    </row>
    <row r="143" spans="1:2" x14ac:dyDescent="0.2">
      <c r="A143" s="320" t="str">
        <f>IF('TL-A E-Trim - E-Zyl 3.1'!E153="PegaSys 2.1",'TL-A E-Trim - E-Zyl 3.1'!AJ153,IF('TL-A E-Trim - E-Zyl 3.1'!E153="E-Zylinder",'TL-A E-Trim - E-Zyl 3.1'!AL153,IF('TL-A E-Trim - E-Zyl 3.1'!E153="","")))</f>
        <v/>
      </c>
      <c r="B143" s="320" t="str">
        <f>IF(OR('TL-A E-Trim - E-Zyl 3.1'!E153="PegaSys 2.1",'TL-A E-Trim - E-Zyl 3.1'!E153="E-Zylinder"),'TL-A E-Trim - E-Zyl 3.1'!B153,"")</f>
        <v/>
      </c>
    </row>
    <row r="144" spans="1:2" x14ac:dyDescent="0.2">
      <c r="A144" s="320" t="str">
        <f>IF('TL-A E-Trim - E-Zyl 3.1'!E154="PegaSys 2.1",'TL-A E-Trim - E-Zyl 3.1'!AJ154,IF('TL-A E-Trim - E-Zyl 3.1'!E154="E-Zylinder",'TL-A E-Trim - E-Zyl 3.1'!AL154,IF('TL-A E-Trim - E-Zyl 3.1'!E154="","")))</f>
        <v/>
      </c>
      <c r="B144" s="320" t="str">
        <f>IF(OR('TL-A E-Trim - E-Zyl 3.1'!E154="PegaSys 2.1",'TL-A E-Trim - E-Zyl 3.1'!E154="E-Zylinder"),'TL-A E-Trim - E-Zyl 3.1'!B154,"")</f>
        <v/>
      </c>
    </row>
    <row r="145" spans="1:2" x14ac:dyDescent="0.2">
      <c r="A145" s="320" t="str">
        <f>IF('TL-A E-Trim - E-Zyl 3.1'!E155="PegaSys 2.1",'TL-A E-Trim - E-Zyl 3.1'!AJ155,IF('TL-A E-Trim - E-Zyl 3.1'!E155="E-Zylinder",'TL-A E-Trim - E-Zyl 3.1'!AL155,IF('TL-A E-Trim - E-Zyl 3.1'!E155="","")))</f>
        <v/>
      </c>
      <c r="B145" s="320" t="str">
        <f>IF(OR('TL-A E-Trim - E-Zyl 3.1'!E155="PegaSys 2.1",'TL-A E-Trim - E-Zyl 3.1'!E155="E-Zylinder"),'TL-A E-Trim - E-Zyl 3.1'!B155,"")</f>
        <v/>
      </c>
    </row>
    <row r="146" spans="1:2" x14ac:dyDescent="0.2">
      <c r="A146" s="320" t="str">
        <f>IF('TL-A E-Trim - E-Zyl 3.1'!E156="PegaSys 2.1",'TL-A E-Trim - E-Zyl 3.1'!AJ156,IF('TL-A E-Trim - E-Zyl 3.1'!E156="E-Zylinder",'TL-A E-Trim - E-Zyl 3.1'!AL156,IF('TL-A E-Trim - E-Zyl 3.1'!E156="","")))</f>
        <v/>
      </c>
      <c r="B146" s="320" t="str">
        <f>IF(OR('TL-A E-Trim - E-Zyl 3.1'!E156="PegaSys 2.1",'TL-A E-Trim - E-Zyl 3.1'!E156="E-Zylinder"),'TL-A E-Trim - E-Zyl 3.1'!B156,"")</f>
        <v/>
      </c>
    </row>
    <row r="147" spans="1:2" x14ac:dyDescent="0.2">
      <c r="A147" s="320" t="str">
        <f>IF('TL-A E-Trim - E-Zyl 3.1'!E157="PegaSys 2.1",'TL-A E-Trim - E-Zyl 3.1'!AJ157,IF('TL-A E-Trim - E-Zyl 3.1'!E157="E-Zylinder",'TL-A E-Trim - E-Zyl 3.1'!AL157,IF('TL-A E-Trim - E-Zyl 3.1'!E157="","")))</f>
        <v/>
      </c>
      <c r="B147" s="320" t="str">
        <f>IF(OR('TL-A E-Trim - E-Zyl 3.1'!E157="PegaSys 2.1",'TL-A E-Trim - E-Zyl 3.1'!E157="E-Zylinder"),'TL-A E-Trim - E-Zyl 3.1'!B157,"")</f>
        <v/>
      </c>
    </row>
    <row r="148" spans="1:2" x14ac:dyDescent="0.2">
      <c r="A148" s="320" t="str">
        <f>IF('TL-A E-Trim - E-Zyl 3.1'!E158="PegaSys 2.1",'TL-A E-Trim - E-Zyl 3.1'!AJ158,IF('TL-A E-Trim - E-Zyl 3.1'!E158="E-Zylinder",'TL-A E-Trim - E-Zyl 3.1'!AL158,IF('TL-A E-Trim - E-Zyl 3.1'!E158="","")))</f>
        <v/>
      </c>
      <c r="B148" s="320" t="str">
        <f>IF(OR('TL-A E-Trim - E-Zyl 3.1'!E158="PegaSys 2.1",'TL-A E-Trim - E-Zyl 3.1'!E158="E-Zylinder"),'TL-A E-Trim - E-Zyl 3.1'!B158,"")</f>
        <v/>
      </c>
    </row>
    <row r="149" spans="1:2" x14ac:dyDescent="0.2">
      <c r="A149" s="320" t="str">
        <f>IF('TL-A E-Trim - E-Zyl 3.1'!E159="PegaSys 2.1",'TL-A E-Trim - E-Zyl 3.1'!AJ159,IF('TL-A E-Trim - E-Zyl 3.1'!E159="E-Zylinder",'TL-A E-Trim - E-Zyl 3.1'!AL159,IF('TL-A E-Trim - E-Zyl 3.1'!E159="","")))</f>
        <v/>
      </c>
      <c r="B149" s="320" t="str">
        <f>IF(OR('TL-A E-Trim - E-Zyl 3.1'!E159="PegaSys 2.1",'TL-A E-Trim - E-Zyl 3.1'!E159="E-Zylinder"),'TL-A E-Trim - E-Zyl 3.1'!B159,"")</f>
        <v/>
      </c>
    </row>
    <row r="150" spans="1:2" x14ac:dyDescent="0.2">
      <c r="A150" s="320" t="str">
        <f>IF('TL-A E-Trim - E-Zyl 3.1'!E160="PegaSys 2.1",'TL-A E-Trim - E-Zyl 3.1'!AJ160,IF('TL-A E-Trim - E-Zyl 3.1'!E160="E-Zylinder",'TL-A E-Trim - E-Zyl 3.1'!AL160,IF('TL-A E-Trim - E-Zyl 3.1'!E160="","")))</f>
        <v/>
      </c>
      <c r="B150" s="320" t="str">
        <f>IF(OR('TL-A E-Trim - E-Zyl 3.1'!E160="PegaSys 2.1",'TL-A E-Trim - E-Zyl 3.1'!E160="E-Zylinder"),'TL-A E-Trim - E-Zyl 3.1'!B160,"")</f>
        <v/>
      </c>
    </row>
    <row r="151" spans="1:2" x14ac:dyDescent="0.2">
      <c r="A151" s="320" t="str">
        <f>IF('TL-A E-Trim - E-Zyl 3.1'!E161="PegaSys 2.1",'TL-A E-Trim - E-Zyl 3.1'!AJ161,IF('TL-A E-Trim - E-Zyl 3.1'!E161="E-Zylinder",'TL-A E-Trim - E-Zyl 3.1'!AL161,IF('TL-A E-Trim - E-Zyl 3.1'!E161="","")))</f>
        <v/>
      </c>
      <c r="B151" s="320" t="str">
        <f>IF(OR('TL-A E-Trim - E-Zyl 3.1'!E161="PegaSys 2.1",'TL-A E-Trim - E-Zyl 3.1'!E161="E-Zylinder"),'TL-A E-Trim - E-Zyl 3.1'!B161,"")</f>
        <v/>
      </c>
    </row>
    <row r="152" spans="1:2" x14ac:dyDescent="0.2">
      <c r="A152" s="320" t="str">
        <f>IF('TL-A E-Trim - E-Zyl 3.1'!E162="PegaSys 2.1",'TL-A E-Trim - E-Zyl 3.1'!AJ162,IF('TL-A E-Trim - E-Zyl 3.1'!E162="E-Zylinder",'TL-A E-Trim - E-Zyl 3.1'!AL162,IF('TL-A E-Trim - E-Zyl 3.1'!E162="","")))</f>
        <v/>
      </c>
      <c r="B152" s="320" t="str">
        <f>IF(OR('TL-A E-Trim - E-Zyl 3.1'!E162="PegaSys 2.1",'TL-A E-Trim - E-Zyl 3.1'!E162="E-Zylinder"),'TL-A E-Trim - E-Zyl 3.1'!B162,"")</f>
        <v/>
      </c>
    </row>
    <row r="153" spans="1:2" x14ac:dyDescent="0.2">
      <c r="A153" s="320" t="str">
        <f>IF('TL-A E-Trim - E-Zyl 3.1'!E163="PegaSys 2.1",'TL-A E-Trim - E-Zyl 3.1'!AJ163,IF('TL-A E-Trim - E-Zyl 3.1'!E163="E-Zylinder",'TL-A E-Trim - E-Zyl 3.1'!AL163,IF('TL-A E-Trim - E-Zyl 3.1'!E163="","")))</f>
        <v/>
      </c>
      <c r="B153" s="320" t="str">
        <f>IF(OR('TL-A E-Trim - E-Zyl 3.1'!E163="PegaSys 2.1",'TL-A E-Trim - E-Zyl 3.1'!E163="E-Zylinder"),'TL-A E-Trim - E-Zyl 3.1'!B163,"")</f>
        <v/>
      </c>
    </row>
    <row r="154" spans="1:2" x14ac:dyDescent="0.2">
      <c r="A154" s="320" t="str">
        <f>IF('TL-A E-Trim - E-Zyl 3.1'!E164="PegaSys 2.1",'TL-A E-Trim - E-Zyl 3.1'!AJ164,IF('TL-A E-Trim - E-Zyl 3.1'!E164="E-Zylinder",'TL-A E-Trim - E-Zyl 3.1'!AL164,IF('TL-A E-Trim - E-Zyl 3.1'!E164="","")))</f>
        <v/>
      </c>
      <c r="B154" s="320" t="str">
        <f>IF(OR('TL-A E-Trim - E-Zyl 3.1'!E164="PegaSys 2.1",'TL-A E-Trim - E-Zyl 3.1'!E164="E-Zylinder"),'TL-A E-Trim - E-Zyl 3.1'!B164,"")</f>
        <v/>
      </c>
    </row>
    <row r="155" spans="1:2" x14ac:dyDescent="0.2">
      <c r="A155" s="320" t="str">
        <f>IF('TL-A E-Trim - E-Zyl 3.1'!E165="PegaSys 2.1",'TL-A E-Trim - E-Zyl 3.1'!AJ165,IF('TL-A E-Trim - E-Zyl 3.1'!E165="E-Zylinder",'TL-A E-Trim - E-Zyl 3.1'!AL165,IF('TL-A E-Trim - E-Zyl 3.1'!E165="","")))</f>
        <v/>
      </c>
      <c r="B155" s="320" t="str">
        <f>IF(OR('TL-A E-Trim - E-Zyl 3.1'!E165="PegaSys 2.1",'TL-A E-Trim - E-Zyl 3.1'!E165="E-Zylinder"),'TL-A E-Trim - E-Zyl 3.1'!B165,"")</f>
        <v/>
      </c>
    </row>
    <row r="156" spans="1:2" x14ac:dyDescent="0.2">
      <c r="A156" s="320" t="str">
        <f>IF('TL-A E-Trim - E-Zyl 3.1'!E166="PegaSys 2.1",'TL-A E-Trim - E-Zyl 3.1'!AJ166,IF('TL-A E-Trim - E-Zyl 3.1'!E166="E-Zylinder",'TL-A E-Trim - E-Zyl 3.1'!AL166,IF('TL-A E-Trim - E-Zyl 3.1'!E166="","")))</f>
        <v/>
      </c>
      <c r="B156" s="320" t="str">
        <f>IF(OR('TL-A E-Trim - E-Zyl 3.1'!E166="PegaSys 2.1",'TL-A E-Trim - E-Zyl 3.1'!E166="E-Zylinder"),'TL-A E-Trim - E-Zyl 3.1'!B166,"")</f>
        <v/>
      </c>
    </row>
    <row r="157" spans="1:2" x14ac:dyDescent="0.2">
      <c r="A157" s="320" t="str">
        <f>IF('TL-A E-Trim - E-Zyl 3.1'!E167="PegaSys 2.1",'TL-A E-Trim - E-Zyl 3.1'!AJ167,IF('TL-A E-Trim - E-Zyl 3.1'!E167="E-Zylinder",'TL-A E-Trim - E-Zyl 3.1'!AL167,IF('TL-A E-Trim - E-Zyl 3.1'!E167="","")))</f>
        <v/>
      </c>
      <c r="B157" s="320" t="str">
        <f>IF(OR('TL-A E-Trim - E-Zyl 3.1'!E167="PegaSys 2.1",'TL-A E-Trim - E-Zyl 3.1'!E167="E-Zylinder"),'TL-A E-Trim - E-Zyl 3.1'!B167,"")</f>
        <v/>
      </c>
    </row>
    <row r="158" spans="1:2" x14ac:dyDescent="0.2">
      <c r="A158" s="320" t="str">
        <f>IF('TL-A E-Trim - E-Zyl 3.1'!E168="PegaSys 2.1",'TL-A E-Trim - E-Zyl 3.1'!AJ168,IF('TL-A E-Trim - E-Zyl 3.1'!E168="E-Zylinder",'TL-A E-Trim - E-Zyl 3.1'!AL168,IF('TL-A E-Trim - E-Zyl 3.1'!E168="","")))</f>
        <v/>
      </c>
      <c r="B158" s="320" t="str">
        <f>IF(OR('TL-A E-Trim - E-Zyl 3.1'!E168="PegaSys 2.1",'TL-A E-Trim - E-Zyl 3.1'!E168="E-Zylinder"),'TL-A E-Trim - E-Zyl 3.1'!B168,"")</f>
        <v/>
      </c>
    </row>
    <row r="159" spans="1:2" x14ac:dyDescent="0.2">
      <c r="A159" s="320" t="str">
        <f>IF('TL-A E-Trim - E-Zyl 3.1'!E169="PegaSys 2.1",'TL-A E-Trim - E-Zyl 3.1'!AJ169,IF('TL-A E-Trim - E-Zyl 3.1'!E169="E-Zylinder",'TL-A E-Trim - E-Zyl 3.1'!AL169,IF('TL-A E-Trim - E-Zyl 3.1'!E169="","")))</f>
        <v/>
      </c>
      <c r="B159" s="320" t="str">
        <f>IF(OR('TL-A E-Trim - E-Zyl 3.1'!E169="PegaSys 2.1",'TL-A E-Trim - E-Zyl 3.1'!E169="E-Zylinder"),'TL-A E-Trim - E-Zyl 3.1'!B169,"")</f>
        <v/>
      </c>
    </row>
    <row r="160" spans="1:2" x14ac:dyDescent="0.2">
      <c r="A160" s="320" t="str">
        <f>IF('TL-A E-Trim - E-Zyl 3.1'!E170="PegaSys 2.1",'TL-A E-Trim - E-Zyl 3.1'!AJ170,IF('TL-A E-Trim - E-Zyl 3.1'!E170="E-Zylinder",'TL-A E-Trim - E-Zyl 3.1'!AL170,IF('TL-A E-Trim - E-Zyl 3.1'!E170="","")))</f>
        <v/>
      </c>
      <c r="B160" s="320" t="str">
        <f>IF(OR('TL-A E-Trim - E-Zyl 3.1'!E170="PegaSys 2.1",'TL-A E-Trim - E-Zyl 3.1'!E170="E-Zylinder"),'TL-A E-Trim - E-Zyl 3.1'!B170,"")</f>
        <v/>
      </c>
    </row>
    <row r="161" spans="1:2" x14ac:dyDescent="0.2">
      <c r="A161" s="320" t="str">
        <f>IF('TL-A E-Trim - E-Zyl 3.1'!E171="PegaSys 2.1",'TL-A E-Trim - E-Zyl 3.1'!AJ171,IF('TL-A E-Trim - E-Zyl 3.1'!E171="E-Zylinder",'TL-A E-Trim - E-Zyl 3.1'!AL171,IF('TL-A E-Trim - E-Zyl 3.1'!E171="","")))</f>
        <v/>
      </c>
      <c r="B161" s="320" t="str">
        <f>IF(OR('TL-A E-Trim - E-Zyl 3.1'!E171="PegaSys 2.1",'TL-A E-Trim - E-Zyl 3.1'!E171="E-Zylinder"),'TL-A E-Trim - E-Zyl 3.1'!B171,"")</f>
        <v/>
      </c>
    </row>
    <row r="162" spans="1:2" x14ac:dyDescent="0.2">
      <c r="A162" s="320" t="str">
        <f>IF('TL-A E-Trim - E-Zyl 3.1'!E172="PegaSys 2.1",'TL-A E-Trim - E-Zyl 3.1'!AJ172,IF('TL-A E-Trim - E-Zyl 3.1'!E172="E-Zylinder",'TL-A E-Trim - E-Zyl 3.1'!AL172,IF('TL-A E-Trim - E-Zyl 3.1'!E172="","")))</f>
        <v/>
      </c>
      <c r="B162" s="320" t="str">
        <f>IF(OR('TL-A E-Trim - E-Zyl 3.1'!E172="PegaSys 2.1",'TL-A E-Trim - E-Zyl 3.1'!E172="E-Zylinder"),'TL-A E-Trim - E-Zyl 3.1'!B172,"")</f>
        <v/>
      </c>
    </row>
    <row r="163" spans="1:2" x14ac:dyDescent="0.2">
      <c r="A163" s="320" t="str">
        <f>IF('TL-A E-Trim - E-Zyl 3.1'!E173="PegaSys 2.1",'TL-A E-Trim - E-Zyl 3.1'!AJ173,IF('TL-A E-Trim - E-Zyl 3.1'!E173="E-Zylinder",'TL-A E-Trim - E-Zyl 3.1'!AL173,IF('TL-A E-Trim - E-Zyl 3.1'!E173="","")))</f>
        <v/>
      </c>
      <c r="B163" s="320" t="str">
        <f>IF(OR('TL-A E-Trim - E-Zyl 3.1'!E173="PegaSys 2.1",'TL-A E-Trim - E-Zyl 3.1'!E173="E-Zylinder"),'TL-A E-Trim - E-Zyl 3.1'!B173,"")</f>
        <v/>
      </c>
    </row>
    <row r="164" spans="1:2" x14ac:dyDescent="0.2">
      <c r="A164" s="320" t="str">
        <f>IF('TL-A E-Trim - E-Zyl 3.1'!E174="PegaSys 2.1",'TL-A E-Trim - E-Zyl 3.1'!AJ174,IF('TL-A E-Trim - E-Zyl 3.1'!E174="E-Zylinder",'TL-A E-Trim - E-Zyl 3.1'!AL174,IF('TL-A E-Trim - E-Zyl 3.1'!E174="","")))</f>
        <v/>
      </c>
      <c r="B164" s="320" t="str">
        <f>IF(OR('TL-A E-Trim - E-Zyl 3.1'!E174="PegaSys 2.1",'TL-A E-Trim - E-Zyl 3.1'!E174="E-Zylinder"),'TL-A E-Trim - E-Zyl 3.1'!B174,"")</f>
        <v/>
      </c>
    </row>
    <row r="165" spans="1:2" x14ac:dyDescent="0.2">
      <c r="A165" s="320" t="str">
        <f>IF('TL-A E-Trim - E-Zyl 3.1'!E175="PegaSys 2.1",'TL-A E-Trim - E-Zyl 3.1'!AJ175,IF('TL-A E-Trim - E-Zyl 3.1'!E175="E-Zylinder",'TL-A E-Trim - E-Zyl 3.1'!AL175,IF('TL-A E-Trim - E-Zyl 3.1'!E175="","")))</f>
        <v/>
      </c>
      <c r="B165" s="320" t="str">
        <f>IF(OR('TL-A E-Trim - E-Zyl 3.1'!E175="PegaSys 2.1",'TL-A E-Trim - E-Zyl 3.1'!E175="E-Zylinder"),'TL-A E-Trim - E-Zyl 3.1'!B175,"")</f>
        <v/>
      </c>
    </row>
    <row r="166" spans="1:2" x14ac:dyDescent="0.2">
      <c r="A166" s="320" t="str">
        <f>IF('TL-A E-Trim - E-Zyl 3.1'!E176="PegaSys 2.1",'TL-A E-Trim - E-Zyl 3.1'!AJ176,IF('TL-A E-Trim - E-Zyl 3.1'!E176="E-Zylinder",'TL-A E-Trim - E-Zyl 3.1'!AL176,IF('TL-A E-Trim - E-Zyl 3.1'!E176="","")))</f>
        <v/>
      </c>
      <c r="B166" s="320" t="str">
        <f>IF(OR('TL-A E-Trim - E-Zyl 3.1'!E176="PegaSys 2.1",'TL-A E-Trim - E-Zyl 3.1'!E176="E-Zylinder"),'TL-A E-Trim - E-Zyl 3.1'!B176,"")</f>
        <v/>
      </c>
    </row>
    <row r="167" spans="1:2" x14ac:dyDescent="0.2">
      <c r="A167" s="320" t="str">
        <f>IF('TL-A E-Trim - E-Zyl 3.1'!E177="PegaSys 2.1",'TL-A E-Trim - E-Zyl 3.1'!AJ177,IF('TL-A E-Trim - E-Zyl 3.1'!E177="E-Zylinder",'TL-A E-Trim - E-Zyl 3.1'!AL177,IF('TL-A E-Trim - E-Zyl 3.1'!E177="","")))</f>
        <v/>
      </c>
      <c r="B167" s="320" t="str">
        <f>IF(OR('TL-A E-Trim - E-Zyl 3.1'!E177="PegaSys 2.1",'TL-A E-Trim - E-Zyl 3.1'!E177="E-Zylinder"),'TL-A E-Trim - E-Zyl 3.1'!B177,"")</f>
        <v/>
      </c>
    </row>
    <row r="168" spans="1:2" x14ac:dyDescent="0.2">
      <c r="A168" s="320" t="str">
        <f>IF('TL-A E-Trim - E-Zyl 3.1'!E178="PegaSys 2.1",'TL-A E-Trim - E-Zyl 3.1'!AJ178,IF('TL-A E-Trim - E-Zyl 3.1'!E178="E-Zylinder",'TL-A E-Trim - E-Zyl 3.1'!AL178,IF('TL-A E-Trim - E-Zyl 3.1'!E178="","")))</f>
        <v/>
      </c>
      <c r="B168" s="320" t="str">
        <f>IF(OR('TL-A E-Trim - E-Zyl 3.1'!E178="PegaSys 2.1",'TL-A E-Trim - E-Zyl 3.1'!E178="E-Zylinder"),'TL-A E-Trim - E-Zyl 3.1'!B178,"")</f>
        <v/>
      </c>
    </row>
    <row r="169" spans="1:2" x14ac:dyDescent="0.2">
      <c r="A169" s="320" t="str">
        <f>IF('TL-A E-Trim - E-Zyl 3.1'!E179="PegaSys 2.1",'TL-A E-Trim - E-Zyl 3.1'!AJ179,IF('TL-A E-Trim - E-Zyl 3.1'!E179="E-Zylinder",'TL-A E-Trim - E-Zyl 3.1'!AL179,IF('TL-A E-Trim - E-Zyl 3.1'!E179="","")))</f>
        <v/>
      </c>
      <c r="B169" s="320" t="str">
        <f>IF(OR('TL-A E-Trim - E-Zyl 3.1'!E179="PegaSys 2.1",'TL-A E-Trim - E-Zyl 3.1'!E179="E-Zylinder"),'TL-A E-Trim - E-Zyl 3.1'!B179,"")</f>
        <v/>
      </c>
    </row>
    <row r="170" spans="1:2" x14ac:dyDescent="0.2">
      <c r="A170" s="320" t="str">
        <f>IF('TL-A E-Trim - E-Zyl 3.1'!E180="PegaSys 2.1",'TL-A E-Trim - E-Zyl 3.1'!AJ180,IF('TL-A E-Trim - E-Zyl 3.1'!E180="E-Zylinder",'TL-A E-Trim - E-Zyl 3.1'!AL180,IF('TL-A E-Trim - E-Zyl 3.1'!E180="","")))</f>
        <v/>
      </c>
      <c r="B170" s="320" t="str">
        <f>IF(OR('TL-A E-Trim - E-Zyl 3.1'!E180="PegaSys 2.1",'TL-A E-Trim - E-Zyl 3.1'!E180="E-Zylinder"),'TL-A E-Trim - E-Zyl 3.1'!B180,"")</f>
        <v/>
      </c>
    </row>
    <row r="171" spans="1:2" x14ac:dyDescent="0.2">
      <c r="A171" s="320" t="str">
        <f>IF('TL-A E-Trim - E-Zyl 3.1'!E181="PegaSys 2.1",'TL-A E-Trim - E-Zyl 3.1'!AJ181,IF('TL-A E-Trim - E-Zyl 3.1'!E181="E-Zylinder",'TL-A E-Trim - E-Zyl 3.1'!AL181,IF('TL-A E-Trim - E-Zyl 3.1'!E181="","")))</f>
        <v/>
      </c>
      <c r="B171" s="320" t="str">
        <f>IF(OR('TL-A E-Trim - E-Zyl 3.1'!E181="PegaSys 2.1",'TL-A E-Trim - E-Zyl 3.1'!E181="E-Zylinder"),'TL-A E-Trim - E-Zyl 3.1'!B181,"")</f>
        <v/>
      </c>
    </row>
    <row r="172" spans="1:2" x14ac:dyDescent="0.2">
      <c r="A172" s="320" t="str">
        <f>IF('TL-A E-Trim - E-Zyl 3.1'!E182="PegaSys 2.1",'TL-A E-Trim - E-Zyl 3.1'!AJ182,IF('TL-A E-Trim - E-Zyl 3.1'!E182="E-Zylinder",'TL-A E-Trim - E-Zyl 3.1'!AL182,IF('TL-A E-Trim - E-Zyl 3.1'!E182="","")))</f>
        <v/>
      </c>
      <c r="B172" s="320" t="str">
        <f>IF(OR('TL-A E-Trim - E-Zyl 3.1'!E182="PegaSys 2.1",'TL-A E-Trim - E-Zyl 3.1'!E182="E-Zylinder"),'TL-A E-Trim - E-Zyl 3.1'!B182,"")</f>
        <v/>
      </c>
    </row>
    <row r="173" spans="1:2" x14ac:dyDescent="0.2">
      <c r="A173" s="320" t="str">
        <f>IF('TL-A E-Trim - E-Zyl 3.1'!E183="PegaSys 2.1",'TL-A E-Trim - E-Zyl 3.1'!AJ183,IF('TL-A E-Trim - E-Zyl 3.1'!E183="E-Zylinder",'TL-A E-Trim - E-Zyl 3.1'!AL183,IF('TL-A E-Trim - E-Zyl 3.1'!E183="","")))</f>
        <v/>
      </c>
      <c r="B173" s="320" t="str">
        <f>IF(OR('TL-A E-Trim - E-Zyl 3.1'!E183="PegaSys 2.1",'TL-A E-Trim - E-Zyl 3.1'!E183="E-Zylinder"),'TL-A E-Trim - E-Zyl 3.1'!B183,"")</f>
        <v/>
      </c>
    </row>
    <row r="174" spans="1:2" x14ac:dyDescent="0.2">
      <c r="A174" s="320" t="str">
        <f>IF('TL-A E-Trim - E-Zyl 3.1'!E184="PegaSys 2.1",'TL-A E-Trim - E-Zyl 3.1'!AJ184,IF('TL-A E-Trim - E-Zyl 3.1'!E184="E-Zylinder",'TL-A E-Trim - E-Zyl 3.1'!AL184,IF('TL-A E-Trim - E-Zyl 3.1'!E184="","")))</f>
        <v/>
      </c>
      <c r="B174" s="320" t="str">
        <f>IF(OR('TL-A E-Trim - E-Zyl 3.1'!E184="PegaSys 2.1",'TL-A E-Trim - E-Zyl 3.1'!E184="E-Zylinder"),'TL-A E-Trim - E-Zyl 3.1'!B184,"")</f>
        <v/>
      </c>
    </row>
    <row r="175" spans="1:2" x14ac:dyDescent="0.2">
      <c r="A175" s="320" t="str">
        <f>IF('TL-A E-Trim - E-Zyl 3.1'!E185="PegaSys 2.1",'TL-A E-Trim - E-Zyl 3.1'!AJ185,IF('TL-A E-Trim - E-Zyl 3.1'!E185="E-Zylinder",'TL-A E-Trim - E-Zyl 3.1'!AL185,IF('TL-A E-Trim - E-Zyl 3.1'!E185="","")))</f>
        <v/>
      </c>
      <c r="B175" s="320" t="str">
        <f>IF(OR('TL-A E-Trim - E-Zyl 3.1'!E185="PegaSys 2.1",'TL-A E-Trim - E-Zyl 3.1'!E185="E-Zylinder"),'TL-A E-Trim - E-Zyl 3.1'!B185,"")</f>
        <v/>
      </c>
    </row>
    <row r="176" spans="1:2" x14ac:dyDescent="0.2">
      <c r="A176" s="320" t="str">
        <f>IF('TL-A E-Trim - E-Zyl 3.1'!E186="PegaSys 2.1",'TL-A E-Trim - E-Zyl 3.1'!AJ186,IF('TL-A E-Trim - E-Zyl 3.1'!E186="E-Zylinder",'TL-A E-Trim - E-Zyl 3.1'!AL186,IF('TL-A E-Trim - E-Zyl 3.1'!E186="","")))</f>
        <v/>
      </c>
      <c r="B176" s="320" t="str">
        <f>IF(OR('TL-A E-Trim - E-Zyl 3.1'!E186="PegaSys 2.1",'TL-A E-Trim - E-Zyl 3.1'!E186="E-Zylinder"),'TL-A E-Trim - E-Zyl 3.1'!B186,"")</f>
        <v/>
      </c>
    </row>
    <row r="177" spans="1:2" x14ac:dyDescent="0.2">
      <c r="A177" s="320" t="str">
        <f>IF('TL-A E-Trim - E-Zyl 3.1'!E187="PegaSys 2.1",'TL-A E-Trim - E-Zyl 3.1'!AJ187,IF('TL-A E-Trim - E-Zyl 3.1'!E187="E-Zylinder",'TL-A E-Trim - E-Zyl 3.1'!AL187,IF('TL-A E-Trim - E-Zyl 3.1'!E187="","")))</f>
        <v/>
      </c>
      <c r="B177" s="320" t="str">
        <f>IF(OR('TL-A E-Trim - E-Zyl 3.1'!E187="PegaSys 2.1",'TL-A E-Trim - E-Zyl 3.1'!E187="E-Zylinder"),'TL-A E-Trim - E-Zyl 3.1'!B187,"")</f>
        <v/>
      </c>
    </row>
    <row r="178" spans="1:2" x14ac:dyDescent="0.2">
      <c r="A178" s="320" t="str">
        <f>IF('TL-A E-Trim - E-Zyl 3.1'!E188="PegaSys 2.1",'TL-A E-Trim - E-Zyl 3.1'!AJ188,IF('TL-A E-Trim - E-Zyl 3.1'!E188="E-Zylinder",'TL-A E-Trim - E-Zyl 3.1'!AL188,IF('TL-A E-Trim - E-Zyl 3.1'!E188="","")))</f>
        <v/>
      </c>
      <c r="B178" s="320" t="str">
        <f>IF(OR('TL-A E-Trim - E-Zyl 3.1'!E188="PegaSys 2.1",'TL-A E-Trim - E-Zyl 3.1'!E188="E-Zylinder"),'TL-A E-Trim - E-Zyl 3.1'!B188,"")</f>
        <v/>
      </c>
    </row>
    <row r="179" spans="1:2" x14ac:dyDescent="0.2">
      <c r="A179" s="320" t="str">
        <f>IF('TL-A E-Trim - E-Zyl 3.1'!E189="PegaSys 2.1",'TL-A E-Trim - E-Zyl 3.1'!AJ189,IF('TL-A E-Trim - E-Zyl 3.1'!E189="E-Zylinder",'TL-A E-Trim - E-Zyl 3.1'!AL189,IF('TL-A E-Trim - E-Zyl 3.1'!E189="","")))</f>
        <v/>
      </c>
      <c r="B179" s="320" t="str">
        <f>IF(OR('TL-A E-Trim - E-Zyl 3.1'!E189="PegaSys 2.1",'TL-A E-Trim - E-Zyl 3.1'!E189="E-Zylinder"),'TL-A E-Trim - E-Zyl 3.1'!B189,"")</f>
        <v/>
      </c>
    </row>
    <row r="180" spans="1:2" x14ac:dyDescent="0.2">
      <c r="A180" s="320" t="str">
        <f>IF('TL-A E-Trim - E-Zyl 3.1'!E190="PegaSys 2.1",'TL-A E-Trim - E-Zyl 3.1'!AJ190,IF('TL-A E-Trim - E-Zyl 3.1'!E190="E-Zylinder",'TL-A E-Trim - E-Zyl 3.1'!AL190,IF('TL-A E-Trim - E-Zyl 3.1'!E190="","")))</f>
        <v/>
      </c>
      <c r="B180" s="320" t="str">
        <f>IF(OR('TL-A E-Trim - E-Zyl 3.1'!E190="PegaSys 2.1",'TL-A E-Trim - E-Zyl 3.1'!E190="E-Zylinder"),'TL-A E-Trim - E-Zyl 3.1'!B190,"")</f>
        <v/>
      </c>
    </row>
    <row r="181" spans="1:2" x14ac:dyDescent="0.2">
      <c r="A181" s="320" t="str">
        <f>IF('TL-A E-Trim - E-Zyl 3.1'!E191="PegaSys 2.1",'TL-A E-Trim - E-Zyl 3.1'!AJ191,IF('TL-A E-Trim - E-Zyl 3.1'!E191="E-Zylinder",'TL-A E-Trim - E-Zyl 3.1'!AL191,IF('TL-A E-Trim - E-Zyl 3.1'!E191="","")))</f>
        <v/>
      </c>
      <c r="B181" s="320" t="str">
        <f>IF(OR('TL-A E-Trim - E-Zyl 3.1'!E191="PegaSys 2.1",'TL-A E-Trim - E-Zyl 3.1'!E191="E-Zylinder"),'TL-A E-Trim - E-Zyl 3.1'!B191,"")</f>
        <v/>
      </c>
    </row>
    <row r="182" spans="1:2" x14ac:dyDescent="0.2">
      <c r="A182" s="320" t="str">
        <f>IF('TL-A E-Trim - E-Zyl 3.1'!E192="PegaSys 2.1",'TL-A E-Trim - E-Zyl 3.1'!AJ192,IF('TL-A E-Trim - E-Zyl 3.1'!E192="E-Zylinder",'TL-A E-Trim - E-Zyl 3.1'!AL192,IF('TL-A E-Trim - E-Zyl 3.1'!E192="","")))</f>
        <v/>
      </c>
      <c r="B182" s="320" t="str">
        <f>IF(OR('TL-A E-Trim - E-Zyl 3.1'!E192="PegaSys 2.1",'TL-A E-Trim - E-Zyl 3.1'!E192="E-Zylinder"),'TL-A E-Trim - E-Zyl 3.1'!B192,"")</f>
        <v/>
      </c>
    </row>
    <row r="183" spans="1:2" x14ac:dyDescent="0.2">
      <c r="A183" s="320" t="str">
        <f>IF('TL-A E-Trim - E-Zyl 3.1'!E193="PegaSys 2.1",'TL-A E-Trim - E-Zyl 3.1'!AJ193,IF('TL-A E-Trim - E-Zyl 3.1'!E193="E-Zylinder",'TL-A E-Trim - E-Zyl 3.1'!AL193,IF('TL-A E-Trim - E-Zyl 3.1'!E193="","")))</f>
        <v/>
      </c>
      <c r="B183" s="320" t="str">
        <f>IF(OR('TL-A E-Trim - E-Zyl 3.1'!E193="PegaSys 2.1",'TL-A E-Trim - E-Zyl 3.1'!E193="E-Zylinder"),'TL-A E-Trim - E-Zyl 3.1'!B193,"")</f>
        <v/>
      </c>
    </row>
    <row r="184" spans="1:2" x14ac:dyDescent="0.2">
      <c r="A184" s="320" t="str">
        <f>IF('TL-A E-Trim - E-Zyl 3.1'!E194="PegaSys 2.1",'TL-A E-Trim - E-Zyl 3.1'!AJ194,IF('TL-A E-Trim - E-Zyl 3.1'!E194="E-Zylinder",'TL-A E-Trim - E-Zyl 3.1'!AL194,IF('TL-A E-Trim - E-Zyl 3.1'!E194="","")))</f>
        <v/>
      </c>
      <c r="B184" s="320" t="str">
        <f>IF(OR('TL-A E-Trim - E-Zyl 3.1'!E194="PegaSys 2.1",'TL-A E-Trim - E-Zyl 3.1'!E194="E-Zylinder"),'TL-A E-Trim - E-Zyl 3.1'!B194,"")</f>
        <v/>
      </c>
    </row>
    <row r="185" spans="1:2" x14ac:dyDescent="0.2">
      <c r="A185" s="320" t="str">
        <f>IF('TL-A E-Trim - E-Zyl 3.1'!E195="PegaSys 2.1",'TL-A E-Trim - E-Zyl 3.1'!AJ195,IF('TL-A E-Trim - E-Zyl 3.1'!E195="E-Zylinder",'TL-A E-Trim - E-Zyl 3.1'!AL195,IF('TL-A E-Trim - E-Zyl 3.1'!E195="","")))</f>
        <v/>
      </c>
      <c r="B185" s="320" t="str">
        <f>IF(OR('TL-A E-Trim - E-Zyl 3.1'!E195="PegaSys 2.1",'TL-A E-Trim - E-Zyl 3.1'!E195="E-Zylinder"),'TL-A E-Trim - E-Zyl 3.1'!B195,"")</f>
        <v/>
      </c>
    </row>
    <row r="186" spans="1:2" x14ac:dyDescent="0.2">
      <c r="A186" s="320" t="str">
        <f>IF('TL-A E-Trim - E-Zyl 3.1'!E196="PegaSys 2.1",'TL-A E-Trim - E-Zyl 3.1'!AJ196,IF('TL-A E-Trim - E-Zyl 3.1'!E196="E-Zylinder",'TL-A E-Trim - E-Zyl 3.1'!AL196,IF('TL-A E-Trim - E-Zyl 3.1'!E196="","")))</f>
        <v/>
      </c>
      <c r="B186" s="320" t="str">
        <f>IF(OR('TL-A E-Trim - E-Zyl 3.1'!E196="PegaSys 2.1",'TL-A E-Trim - E-Zyl 3.1'!E196="E-Zylinder"),'TL-A E-Trim - E-Zyl 3.1'!B196,"")</f>
        <v/>
      </c>
    </row>
    <row r="187" spans="1:2" x14ac:dyDescent="0.2">
      <c r="A187" s="320" t="str">
        <f>IF('TL-A E-Trim - E-Zyl 3.1'!E197="PegaSys 2.1",'TL-A E-Trim - E-Zyl 3.1'!AJ197,IF('TL-A E-Trim - E-Zyl 3.1'!E197="E-Zylinder",'TL-A E-Trim - E-Zyl 3.1'!AL197,IF('TL-A E-Trim - E-Zyl 3.1'!E197="","")))</f>
        <v/>
      </c>
      <c r="B187" s="320" t="str">
        <f>IF(OR('TL-A E-Trim - E-Zyl 3.1'!E197="PegaSys 2.1",'TL-A E-Trim - E-Zyl 3.1'!E197="E-Zylinder"),'TL-A E-Trim - E-Zyl 3.1'!B197,"")</f>
        <v/>
      </c>
    </row>
    <row r="188" spans="1:2" x14ac:dyDescent="0.2">
      <c r="A188" s="320" t="str">
        <f>IF('TL-A E-Trim - E-Zyl 3.1'!E198="PegaSys 2.1",'TL-A E-Trim - E-Zyl 3.1'!AJ198,IF('TL-A E-Trim - E-Zyl 3.1'!E198="E-Zylinder",'TL-A E-Trim - E-Zyl 3.1'!AL198,IF('TL-A E-Trim - E-Zyl 3.1'!E198="","")))</f>
        <v/>
      </c>
      <c r="B188" s="320" t="str">
        <f>IF(OR('TL-A E-Trim - E-Zyl 3.1'!E198="PegaSys 2.1",'TL-A E-Trim - E-Zyl 3.1'!E198="E-Zylinder"),'TL-A E-Trim - E-Zyl 3.1'!B198,"")</f>
        <v/>
      </c>
    </row>
    <row r="189" spans="1:2" x14ac:dyDescent="0.2">
      <c r="A189" s="320" t="str">
        <f>IF('TL-A E-Trim - E-Zyl 3.1'!E199="PegaSys 2.1",'TL-A E-Trim - E-Zyl 3.1'!AJ199,IF('TL-A E-Trim - E-Zyl 3.1'!E199="E-Zylinder",'TL-A E-Trim - E-Zyl 3.1'!AL199,IF('TL-A E-Trim - E-Zyl 3.1'!E199="","")))</f>
        <v/>
      </c>
      <c r="B189" s="320" t="str">
        <f>IF(OR('TL-A E-Trim - E-Zyl 3.1'!E199="PegaSys 2.1",'TL-A E-Trim - E-Zyl 3.1'!E199="E-Zylinder"),'TL-A E-Trim - E-Zyl 3.1'!B199,"")</f>
        <v/>
      </c>
    </row>
    <row r="190" spans="1:2" x14ac:dyDescent="0.2">
      <c r="A190" s="320" t="str">
        <f>IF('TL-A E-Trim - E-Zyl 3.1'!E200="PegaSys 2.1",'TL-A E-Trim - E-Zyl 3.1'!AJ200,IF('TL-A E-Trim - E-Zyl 3.1'!E200="E-Zylinder",'TL-A E-Trim - E-Zyl 3.1'!AL200,IF('TL-A E-Trim - E-Zyl 3.1'!E200="","")))</f>
        <v/>
      </c>
      <c r="B190" s="320" t="str">
        <f>IF(OR('TL-A E-Trim - E-Zyl 3.1'!E200="PegaSys 2.1",'TL-A E-Trim - E-Zyl 3.1'!E200="E-Zylinder"),'TL-A E-Trim - E-Zyl 3.1'!B200,"")</f>
        <v/>
      </c>
    </row>
    <row r="191" spans="1:2" x14ac:dyDescent="0.2">
      <c r="A191" s="320" t="str">
        <f>IF('TL-A E-Trim - E-Zyl 3.1'!E201="PegaSys 2.1",'TL-A E-Trim - E-Zyl 3.1'!AJ201,IF('TL-A E-Trim - E-Zyl 3.1'!E201="E-Zylinder",'TL-A E-Trim - E-Zyl 3.1'!AL201,IF('TL-A E-Trim - E-Zyl 3.1'!E201="","")))</f>
        <v/>
      </c>
      <c r="B191" s="320" t="str">
        <f>IF(OR('TL-A E-Trim - E-Zyl 3.1'!E201="PegaSys 2.1",'TL-A E-Trim - E-Zyl 3.1'!E201="E-Zylinder"),'TL-A E-Trim - E-Zyl 3.1'!B201,"")</f>
        <v/>
      </c>
    </row>
    <row r="192" spans="1:2" x14ac:dyDescent="0.2">
      <c r="A192" s="320" t="str">
        <f>IF('TL-A E-Trim - E-Zyl 3.1'!E202="PegaSys 2.1",'TL-A E-Trim - E-Zyl 3.1'!AJ202,IF('TL-A E-Trim - E-Zyl 3.1'!E202="E-Zylinder",'TL-A E-Trim - E-Zyl 3.1'!AL202,IF('TL-A E-Trim - E-Zyl 3.1'!E202="","")))</f>
        <v/>
      </c>
      <c r="B192" s="320" t="str">
        <f>IF(OR('TL-A E-Trim - E-Zyl 3.1'!E202="PegaSys 2.1",'TL-A E-Trim - E-Zyl 3.1'!E202="E-Zylinder"),'TL-A E-Trim - E-Zyl 3.1'!B202,"")</f>
        <v/>
      </c>
    </row>
    <row r="193" spans="1:2" x14ac:dyDescent="0.2">
      <c r="A193" s="320" t="str">
        <f>IF('TL-A E-Trim - E-Zyl 3.1'!E203="PegaSys 2.1",'TL-A E-Trim - E-Zyl 3.1'!AJ203,IF('TL-A E-Trim - E-Zyl 3.1'!E203="E-Zylinder",'TL-A E-Trim - E-Zyl 3.1'!AL203,IF('TL-A E-Trim - E-Zyl 3.1'!E203="","")))</f>
        <v/>
      </c>
      <c r="B193" s="320" t="str">
        <f>IF(OR('TL-A E-Trim - E-Zyl 3.1'!E203="PegaSys 2.1",'TL-A E-Trim - E-Zyl 3.1'!E203="E-Zylinder"),'TL-A E-Trim - E-Zyl 3.1'!B203,"")</f>
        <v/>
      </c>
    </row>
    <row r="194" spans="1:2" x14ac:dyDescent="0.2">
      <c r="A194" s="320" t="str">
        <f>IF('TL-A E-Trim - E-Zyl 3.1'!E204="PegaSys 2.1",'TL-A E-Trim - E-Zyl 3.1'!AJ204,IF('TL-A E-Trim - E-Zyl 3.1'!E204="E-Zylinder",'TL-A E-Trim - E-Zyl 3.1'!AL204,IF('TL-A E-Trim - E-Zyl 3.1'!E204="","")))</f>
        <v/>
      </c>
      <c r="B194" s="320" t="str">
        <f>IF(OR('TL-A E-Trim - E-Zyl 3.1'!E204="PegaSys 2.1",'TL-A E-Trim - E-Zyl 3.1'!E204="E-Zylinder"),'TL-A E-Trim - E-Zyl 3.1'!B204,"")</f>
        <v/>
      </c>
    </row>
    <row r="195" spans="1:2" x14ac:dyDescent="0.2">
      <c r="A195" s="320" t="str">
        <f>IF('TL-A E-Trim - E-Zyl 3.1'!E205="PegaSys 2.1",'TL-A E-Trim - E-Zyl 3.1'!AJ205,IF('TL-A E-Trim - E-Zyl 3.1'!E205="E-Zylinder",'TL-A E-Trim - E-Zyl 3.1'!AL205,IF('TL-A E-Trim - E-Zyl 3.1'!E205="","")))</f>
        <v/>
      </c>
      <c r="B195" s="320" t="str">
        <f>IF(OR('TL-A E-Trim - E-Zyl 3.1'!E205="PegaSys 2.1",'TL-A E-Trim - E-Zyl 3.1'!E205="E-Zylinder"),'TL-A E-Trim - E-Zyl 3.1'!B205,"")</f>
        <v/>
      </c>
    </row>
    <row r="196" spans="1:2" x14ac:dyDescent="0.2">
      <c r="A196" s="320" t="str">
        <f>IF('TL-A E-Trim - E-Zyl 3.1'!E206="PegaSys 2.1",'TL-A E-Trim - E-Zyl 3.1'!AJ206,IF('TL-A E-Trim - E-Zyl 3.1'!E206="E-Zylinder",'TL-A E-Trim - E-Zyl 3.1'!AL206,IF('TL-A E-Trim - E-Zyl 3.1'!E206="","")))</f>
        <v/>
      </c>
      <c r="B196" s="320" t="str">
        <f>IF(OR('TL-A E-Trim - E-Zyl 3.1'!E206="PegaSys 2.1",'TL-A E-Trim - E-Zyl 3.1'!E206="E-Zylinder"),'TL-A E-Trim - E-Zyl 3.1'!B206,"")</f>
        <v/>
      </c>
    </row>
    <row r="197" spans="1:2" x14ac:dyDescent="0.2">
      <c r="A197" s="320" t="str">
        <f>IF('TL-A E-Trim - E-Zyl 3.1'!E207="PegaSys 2.1",'TL-A E-Trim - E-Zyl 3.1'!AJ207,IF('TL-A E-Trim - E-Zyl 3.1'!E207="E-Zylinder",'TL-A E-Trim - E-Zyl 3.1'!AL207,IF('TL-A E-Trim - E-Zyl 3.1'!E207="","")))</f>
        <v/>
      </c>
      <c r="B197" s="320" t="str">
        <f>IF(OR('TL-A E-Trim - E-Zyl 3.1'!E207="PegaSys 2.1",'TL-A E-Trim - E-Zyl 3.1'!E207="E-Zylinder"),'TL-A E-Trim - E-Zyl 3.1'!B207,"")</f>
        <v/>
      </c>
    </row>
    <row r="198" spans="1:2" x14ac:dyDescent="0.2">
      <c r="A198" s="320" t="str">
        <f>IF('TL-A E-Trim - E-Zyl 3.1'!E208="PegaSys 2.1",'TL-A E-Trim - E-Zyl 3.1'!AJ208,IF('TL-A E-Trim - E-Zyl 3.1'!E208="E-Zylinder",'TL-A E-Trim - E-Zyl 3.1'!AL208,IF('TL-A E-Trim - E-Zyl 3.1'!E208="","")))</f>
        <v/>
      </c>
      <c r="B198" s="320" t="str">
        <f>IF(OR('TL-A E-Trim - E-Zyl 3.1'!E208="PegaSys 2.1",'TL-A E-Trim - E-Zyl 3.1'!E208="E-Zylinder"),'TL-A E-Trim - E-Zyl 3.1'!B208,"")</f>
        <v/>
      </c>
    </row>
    <row r="199" spans="1:2" x14ac:dyDescent="0.2">
      <c r="A199" s="320" t="str">
        <f>IF('TL-A E-Trim - E-Zyl 3.1'!E209="PegaSys 2.1",'TL-A E-Trim - E-Zyl 3.1'!AJ209,IF('TL-A E-Trim - E-Zyl 3.1'!E209="E-Zylinder",'TL-A E-Trim - E-Zyl 3.1'!AL209,IF('TL-A E-Trim - E-Zyl 3.1'!E209="","")))</f>
        <v/>
      </c>
      <c r="B199" s="320" t="str">
        <f>IF(OR('TL-A E-Trim - E-Zyl 3.1'!E209="PegaSys 2.1",'TL-A E-Trim - E-Zyl 3.1'!E209="E-Zylinder"),'TL-A E-Trim - E-Zyl 3.1'!B209,"")</f>
        <v/>
      </c>
    </row>
    <row r="200" spans="1:2" x14ac:dyDescent="0.2">
      <c r="A200" s="320" t="str">
        <f>IF('TL-A E-Trim - E-Zyl 3.1'!E210="PegaSys 2.1",'TL-A E-Trim - E-Zyl 3.1'!AJ210,IF('TL-A E-Trim - E-Zyl 3.1'!E210="E-Zylinder",'TL-A E-Trim - E-Zyl 3.1'!AL210,IF('TL-A E-Trim - E-Zyl 3.1'!E210="","")))</f>
        <v/>
      </c>
      <c r="B200" s="320" t="str">
        <f>IF(OR('TL-A E-Trim - E-Zyl 3.1'!E210="PegaSys 2.1",'TL-A E-Trim - E-Zyl 3.1'!E210="E-Zylinder"),'TL-A E-Trim - E-Zyl 3.1'!B210,"")</f>
        <v/>
      </c>
    </row>
    <row r="201" spans="1:2" x14ac:dyDescent="0.2">
      <c r="A201" s="320" t="str">
        <f>IF('TL-A E-Trim - E-Zyl 3.1'!E211="PegaSys 2.1",'TL-A E-Trim - E-Zyl 3.1'!AJ211,IF('TL-A E-Trim - E-Zyl 3.1'!E211="E-Zylinder",'TL-A E-Trim - E-Zyl 3.1'!AL211,IF('TL-A E-Trim - E-Zyl 3.1'!E211="","")))</f>
        <v/>
      </c>
      <c r="B201" s="320" t="str">
        <f>IF(OR('TL-A E-Trim - E-Zyl 3.1'!E211="PegaSys 2.1",'TL-A E-Trim - E-Zyl 3.1'!E211="E-Zylinder"),'TL-A E-Trim - E-Zyl 3.1'!B211,"")</f>
        <v/>
      </c>
    </row>
    <row r="202" spans="1:2" x14ac:dyDescent="0.2">
      <c r="A202" s="320" t="str">
        <f>IF('TL-A E-Trim - E-Zyl 3.1'!E212="PegaSys 2.1",'TL-A E-Trim - E-Zyl 3.1'!AJ212,IF('TL-A E-Trim - E-Zyl 3.1'!E212="E-Zylinder",'TL-A E-Trim - E-Zyl 3.1'!AL212,IF('TL-A E-Trim - E-Zyl 3.1'!E212="","")))</f>
        <v/>
      </c>
      <c r="B202" s="320" t="str">
        <f>IF(OR('TL-A E-Trim - E-Zyl 3.1'!E212="PegaSys 2.1",'TL-A E-Trim - E-Zyl 3.1'!E212="E-Zylinder"),'TL-A E-Trim - E-Zyl 3.1'!B212,"")</f>
        <v/>
      </c>
    </row>
    <row r="203" spans="1:2" x14ac:dyDescent="0.2">
      <c r="A203" s="320" t="str">
        <f>IF('TL-A E-Trim - E-Zyl 3.1'!E213="PegaSys 2.1",'TL-A E-Trim - E-Zyl 3.1'!AJ213,IF('TL-A E-Trim - E-Zyl 3.1'!E213="E-Zylinder",'TL-A E-Trim - E-Zyl 3.1'!AL213,IF('TL-A E-Trim - E-Zyl 3.1'!E213="","")))</f>
        <v/>
      </c>
      <c r="B203" s="320" t="str">
        <f>IF(OR('TL-A E-Trim - E-Zyl 3.1'!E213="PegaSys 2.1",'TL-A E-Trim - E-Zyl 3.1'!E213="E-Zylinder"),'TL-A E-Trim - E-Zyl 3.1'!B213,"")</f>
        <v/>
      </c>
    </row>
    <row r="204" spans="1:2" x14ac:dyDescent="0.2">
      <c r="A204" s="320" t="str">
        <f>IF('TL-A E-Trim - E-Zyl 3.1'!E214="PegaSys 2.1",'TL-A E-Trim - E-Zyl 3.1'!AJ214,IF('TL-A E-Trim - E-Zyl 3.1'!E214="E-Zylinder",'TL-A E-Trim - E-Zyl 3.1'!AL214,IF('TL-A E-Trim - E-Zyl 3.1'!E214="","")))</f>
        <v/>
      </c>
      <c r="B204" s="320" t="str">
        <f>IF(OR('TL-A E-Trim - E-Zyl 3.1'!E214="PegaSys 2.1",'TL-A E-Trim - E-Zyl 3.1'!E214="E-Zylinder"),'TL-A E-Trim - E-Zyl 3.1'!B214,"")</f>
        <v/>
      </c>
    </row>
    <row r="205" spans="1:2" x14ac:dyDescent="0.2">
      <c r="A205" s="320" t="str">
        <f>IF('TL-A E-Trim - E-Zyl 3.1'!E215="PegaSys 2.1",'TL-A E-Trim - E-Zyl 3.1'!AJ215,IF('TL-A E-Trim - E-Zyl 3.1'!E215="E-Zylinder",'TL-A E-Trim - E-Zyl 3.1'!AL215,IF('TL-A E-Trim - E-Zyl 3.1'!E215="","")))</f>
        <v/>
      </c>
      <c r="B205" s="320" t="str">
        <f>IF(OR('TL-A E-Trim - E-Zyl 3.1'!E215="PegaSys 2.1",'TL-A E-Trim - E-Zyl 3.1'!E215="E-Zylinder"),'TL-A E-Trim - E-Zyl 3.1'!B215,"")</f>
        <v/>
      </c>
    </row>
    <row r="206" spans="1:2" x14ac:dyDescent="0.2">
      <c r="A206" s="320" t="str">
        <f>IF('TL-A E-Trim - E-Zyl 3.1'!E216="PegaSys 2.1",'TL-A E-Trim - E-Zyl 3.1'!AJ216,IF('TL-A E-Trim - E-Zyl 3.1'!E216="E-Zylinder",'TL-A E-Trim - E-Zyl 3.1'!AL216,IF('TL-A E-Trim - E-Zyl 3.1'!E216="","")))</f>
        <v/>
      </c>
      <c r="B206" s="320" t="str">
        <f>IF(OR('TL-A E-Trim - E-Zyl 3.1'!E216="PegaSys 2.1",'TL-A E-Trim - E-Zyl 3.1'!E216="E-Zylinder"),'TL-A E-Trim - E-Zyl 3.1'!B216,"")</f>
        <v/>
      </c>
    </row>
    <row r="207" spans="1:2" x14ac:dyDescent="0.2">
      <c r="A207" s="320" t="str">
        <f>IF('TL-A E-Trim - E-Zyl 3.1'!E217="PegaSys 2.1",'TL-A E-Trim - E-Zyl 3.1'!AJ217,IF('TL-A E-Trim - E-Zyl 3.1'!E217="E-Zylinder",'TL-A E-Trim - E-Zyl 3.1'!AL217,IF('TL-A E-Trim - E-Zyl 3.1'!E217="","")))</f>
        <v/>
      </c>
      <c r="B207" s="320" t="str">
        <f>IF(OR('TL-A E-Trim - E-Zyl 3.1'!E217="PegaSys 2.1",'TL-A E-Trim - E-Zyl 3.1'!E217="E-Zylinder"),'TL-A E-Trim - E-Zyl 3.1'!B217,"")</f>
        <v/>
      </c>
    </row>
    <row r="208" spans="1:2" x14ac:dyDescent="0.2">
      <c r="A208" s="320" t="str">
        <f>IF('TL-A E-Trim - E-Zyl 3.1'!E218="PegaSys 2.1",'TL-A E-Trim - E-Zyl 3.1'!AJ218,IF('TL-A E-Trim - E-Zyl 3.1'!E218="E-Zylinder",'TL-A E-Trim - E-Zyl 3.1'!AL218,IF('TL-A E-Trim - E-Zyl 3.1'!E218="","")))</f>
        <v/>
      </c>
      <c r="B208" s="320" t="str">
        <f>IF(OR('TL-A E-Trim - E-Zyl 3.1'!E218="PegaSys 2.1",'TL-A E-Trim - E-Zyl 3.1'!E218="E-Zylinder"),'TL-A E-Trim - E-Zyl 3.1'!B218,"")</f>
        <v/>
      </c>
    </row>
    <row r="209" spans="1:2" x14ac:dyDescent="0.2">
      <c r="A209" s="320" t="str">
        <f>IF('TL-A E-Trim - E-Zyl 3.1'!E219="PegaSys 2.1",'TL-A E-Trim - E-Zyl 3.1'!AJ219,IF('TL-A E-Trim - E-Zyl 3.1'!E219="E-Zylinder",'TL-A E-Trim - E-Zyl 3.1'!AL219,IF('TL-A E-Trim - E-Zyl 3.1'!E219="","")))</f>
        <v/>
      </c>
      <c r="B209" s="320" t="str">
        <f>IF(OR('TL-A E-Trim - E-Zyl 3.1'!E219="PegaSys 2.1",'TL-A E-Trim - E-Zyl 3.1'!E219="E-Zylinder"),'TL-A E-Trim - E-Zyl 3.1'!B219,"")</f>
        <v/>
      </c>
    </row>
    <row r="210" spans="1:2" x14ac:dyDescent="0.2">
      <c r="A210" s="320" t="str">
        <f>IF('TL-A E-Trim - E-Zyl 3.1'!E220="PegaSys 2.1",'TL-A E-Trim - E-Zyl 3.1'!AJ220,IF('TL-A E-Trim - E-Zyl 3.1'!E220="E-Zylinder",'TL-A E-Trim - E-Zyl 3.1'!AL220,IF('TL-A E-Trim - E-Zyl 3.1'!E220="","")))</f>
        <v/>
      </c>
      <c r="B210" s="320" t="str">
        <f>IF(OR('TL-A E-Trim - E-Zyl 3.1'!E220="PegaSys 2.1",'TL-A E-Trim - E-Zyl 3.1'!E220="E-Zylinder"),'TL-A E-Trim - E-Zyl 3.1'!B220,"")</f>
        <v/>
      </c>
    </row>
    <row r="211" spans="1:2" x14ac:dyDescent="0.2">
      <c r="A211" s="320" t="str">
        <f>IF('TL-A E-Trim - E-Zyl 3.1'!E221="PegaSys 2.1",'TL-A E-Trim - E-Zyl 3.1'!AJ221,IF('TL-A E-Trim - E-Zyl 3.1'!E221="E-Zylinder",'TL-A E-Trim - E-Zyl 3.1'!AL221,IF('TL-A E-Trim - E-Zyl 3.1'!E221="","")))</f>
        <v/>
      </c>
      <c r="B211" s="320" t="str">
        <f>IF(OR('TL-A E-Trim - E-Zyl 3.1'!E221="PegaSys 2.1",'TL-A E-Trim - E-Zyl 3.1'!E221="E-Zylinder"),'TL-A E-Trim - E-Zyl 3.1'!B221,"")</f>
        <v/>
      </c>
    </row>
    <row r="212" spans="1:2" x14ac:dyDescent="0.2">
      <c r="A212" s="320" t="str">
        <f>IF('TL-A E-Trim - E-Zyl 3.1'!E222="PegaSys 2.1",'TL-A E-Trim - E-Zyl 3.1'!AJ222,IF('TL-A E-Trim - E-Zyl 3.1'!E222="E-Zylinder",'TL-A E-Trim - E-Zyl 3.1'!AL222,IF('TL-A E-Trim - E-Zyl 3.1'!E222="","")))</f>
        <v/>
      </c>
      <c r="B212" s="320" t="str">
        <f>IF(OR('TL-A E-Trim - E-Zyl 3.1'!E222="PegaSys 2.1",'TL-A E-Trim - E-Zyl 3.1'!E222="E-Zylinder"),'TL-A E-Trim - E-Zyl 3.1'!B222,"")</f>
        <v/>
      </c>
    </row>
    <row r="213" spans="1:2" x14ac:dyDescent="0.2">
      <c r="A213" s="320" t="str">
        <f>IF('TL-A E-Trim - E-Zyl 3.1'!E223="PegaSys 2.1",'TL-A E-Trim - E-Zyl 3.1'!AJ223,IF('TL-A E-Trim - E-Zyl 3.1'!E223="E-Zylinder",'TL-A E-Trim - E-Zyl 3.1'!AL223,IF('TL-A E-Trim - E-Zyl 3.1'!E223="","")))</f>
        <v/>
      </c>
      <c r="B213" s="320" t="str">
        <f>IF(OR('TL-A E-Trim - E-Zyl 3.1'!E223="PegaSys 2.1",'TL-A E-Trim - E-Zyl 3.1'!E223="E-Zylinder"),'TL-A E-Trim - E-Zyl 3.1'!B223,"")</f>
        <v/>
      </c>
    </row>
    <row r="214" spans="1:2" x14ac:dyDescent="0.2">
      <c r="A214" s="320" t="str">
        <f>IF('TL-A E-Trim - E-Zyl 3.1'!E224="PegaSys 2.1",'TL-A E-Trim - E-Zyl 3.1'!AJ224,IF('TL-A E-Trim - E-Zyl 3.1'!E224="E-Zylinder",'TL-A E-Trim - E-Zyl 3.1'!AL224,IF('TL-A E-Trim - E-Zyl 3.1'!E224="","")))</f>
        <v/>
      </c>
      <c r="B214" s="320" t="str">
        <f>IF(OR('TL-A E-Trim - E-Zyl 3.1'!E224="PegaSys 2.1",'TL-A E-Trim - E-Zyl 3.1'!E224="E-Zylinder"),'TL-A E-Trim - E-Zyl 3.1'!B224,"")</f>
        <v/>
      </c>
    </row>
    <row r="215" spans="1:2" x14ac:dyDescent="0.2">
      <c r="A215" s="320" t="str">
        <f>IF('TL-A E-Trim - E-Zyl 3.1'!E225="PegaSys 2.1",'TL-A E-Trim - E-Zyl 3.1'!AJ225,IF('TL-A E-Trim - E-Zyl 3.1'!E225="E-Zylinder",'TL-A E-Trim - E-Zyl 3.1'!AL225,IF('TL-A E-Trim - E-Zyl 3.1'!E225="","")))</f>
        <v/>
      </c>
      <c r="B215" s="320" t="str">
        <f>IF(OR('TL-A E-Trim - E-Zyl 3.1'!E225="PegaSys 2.1",'TL-A E-Trim - E-Zyl 3.1'!E225="E-Zylinder"),'TL-A E-Trim - E-Zyl 3.1'!B225,"")</f>
        <v/>
      </c>
    </row>
    <row r="216" spans="1:2" x14ac:dyDescent="0.2">
      <c r="A216" s="320" t="str">
        <f>IF('TL-A E-Trim - E-Zyl 3.1'!E226="PegaSys 2.1",'TL-A E-Trim - E-Zyl 3.1'!AJ226,IF('TL-A E-Trim - E-Zyl 3.1'!E226="E-Zylinder",'TL-A E-Trim - E-Zyl 3.1'!AL226,IF('TL-A E-Trim - E-Zyl 3.1'!E226="","")))</f>
        <v/>
      </c>
      <c r="B216" s="320" t="str">
        <f>IF(OR('TL-A E-Trim - E-Zyl 3.1'!E226="PegaSys 2.1",'TL-A E-Trim - E-Zyl 3.1'!E226="E-Zylinder"),'TL-A E-Trim - E-Zyl 3.1'!B226,"")</f>
        <v/>
      </c>
    </row>
    <row r="217" spans="1:2" x14ac:dyDescent="0.2">
      <c r="A217" s="320" t="str">
        <f>IF('TL-A E-Trim - E-Zyl 3.1'!E227="PegaSys 2.1",'TL-A E-Trim - E-Zyl 3.1'!AJ227,IF('TL-A E-Trim - E-Zyl 3.1'!E227="E-Zylinder",'TL-A E-Trim - E-Zyl 3.1'!AL227,IF('TL-A E-Trim - E-Zyl 3.1'!E227="","")))</f>
        <v/>
      </c>
      <c r="B217" s="320" t="str">
        <f>IF(OR('TL-A E-Trim - E-Zyl 3.1'!E227="PegaSys 2.1",'TL-A E-Trim - E-Zyl 3.1'!E227="E-Zylinder"),'TL-A E-Trim - E-Zyl 3.1'!B227,"")</f>
        <v/>
      </c>
    </row>
    <row r="218" spans="1:2" x14ac:dyDescent="0.2">
      <c r="A218" s="320" t="str">
        <f>IF('TL-A E-Trim - E-Zyl 3.1'!E228="PegaSys 2.1",'TL-A E-Trim - E-Zyl 3.1'!AJ228,IF('TL-A E-Trim - E-Zyl 3.1'!E228="E-Zylinder",'TL-A E-Trim - E-Zyl 3.1'!AL228,IF('TL-A E-Trim - E-Zyl 3.1'!E228="","")))</f>
        <v/>
      </c>
      <c r="B218" s="320" t="str">
        <f>IF(OR('TL-A E-Trim - E-Zyl 3.1'!E228="PegaSys 2.1",'TL-A E-Trim - E-Zyl 3.1'!E228="E-Zylinder"),'TL-A E-Trim - E-Zyl 3.1'!B228,"")</f>
        <v/>
      </c>
    </row>
    <row r="219" spans="1:2" x14ac:dyDescent="0.2">
      <c r="A219" s="320" t="str">
        <f>IF('TL-A E-Trim - E-Zyl 3.1'!E229="PegaSys 2.1",'TL-A E-Trim - E-Zyl 3.1'!AJ229,IF('TL-A E-Trim - E-Zyl 3.1'!E229="E-Zylinder",'TL-A E-Trim - E-Zyl 3.1'!AL229,IF('TL-A E-Trim - E-Zyl 3.1'!E229="","")))</f>
        <v/>
      </c>
      <c r="B219" s="320" t="str">
        <f>IF(OR('TL-A E-Trim - E-Zyl 3.1'!E229="PegaSys 2.1",'TL-A E-Trim - E-Zyl 3.1'!E229="E-Zylinder"),'TL-A E-Trim - E-Zyl 3.1'!B229,"")</f>
        <v/>
      </c>
    </row>
    <row r="220" spans="1:2" x14ac:dyDescent="0.2">
      <c r="A220" s="320" t="str">
        <f>IF('TL-A E-Trim - E-Zyl 3.1'!E230="PegaSys 2.1",'TL-A E-Trim - E-Zyl 3.1'!AJ230,IF('TL-A E-Trim - E-Zyl 3.1'!E230="E-Zylinder",'TL-A E-Trim - E-Zyl 3.1'!AL230,IF('TL-A E-Trim - E-Zyl 3.1'!E230="","")))</f>
        <v/>
      </c>
      <c r="B220" s="320" t="str">
        <f>IF(OR('TL-A E-Trim - E-Zyl 3.1'!E230="PegaSys 2.1",'TL-A E-Trim - E-Zyl 3.1'!E230="E-Zylinder"),'TL-A E-Trim - E-Zyl 3.1'!B230,"")</f>
        <v/>
      </c>
    </row>
    <row r="221" spans="1:2" x14ac:dyDescent="0.2">
      <c r="A221" s="320" t="str">
        <f>IF('TL-A E-Trim - E-Zyl 3.1'!E231="PegaSys 2.1",'TL-A E-Trim - E-Zyl 3.1'!AJ231,IF('TL-A E-Trim - E-Zyl 3.1'!E231="E-Zylinder",'TL-A E-Trim - E-Zyl 3.1'!AL231,IF('TL-A E-Trim - E-Zyl 3.1'!E231="","")))</f>
        <v/>
      </c>
      <c r="B221" s="320" t="str">
        <f>IF(OR('TL-A E-Trim - E-Zyl 3.1'!E231="PegaSys 2.1",'TL-A E-Trim - E-Zyl 3.1'!E231="E-Zylinder"),'TL-A E-Trim - E-Zyl 3.1'!B231,"")</f>
        <v/>
      </c>
    </row>
    <row r="222" spans="1:2" x14ac:dyDescent="0.2">
      <c r="A222" s="320" t="str">
        <f>IF('TL-A E-Trim - E-Zyl 3.1'!E232="PegaSys 2.1",'TL-A E-Trim - E-Zyl 3.1'!AJ232,IF('TL-A E-Trim - E-Zyl 3.1'!E232="E-Zylinder",'TL-A E-Trim - E-Zyl 3.1'!AL232,IF('TL-A E-Trim - E-Zyl 3.1'!E232="","")))</f>
        <v/>
      </c>
      <c r="B222" s="320" t="str">
        <f>IF(OR('TL-A E-Trim - E-Zyl 3.1'!E232="PegaSys 2.1",'TL-A E-Trim - E-Zyl 3.1'!E232="E-Zylinder"),'TL-A E-Trim - E-Zyl 3.1'!B232,"")</f>
        <v/>
      </c>
    </row>
    <row r="223" spans="1:2" x14ac:dyDescent="0.2">
      <c r="A223" s="320" t="str">
        <f>IF('TL-A E-Trim - E-Zyl 3.1'!E233="PegaSys 2.1",'TL-A E-Trim - E-Zyl 3.1'!AJ233,IF('TL-A E-Trim - E-Zyl 3.1'!E233="E-Zylinder",'TL-A E-Trim - E-Zyl 3.1'!AL233,IF('TL-A E-Trim - E-Zyl 3.1'!E233="","")))</f>
        <v/>
      </c>
      <c r="B223" s="320" t="str">
        <f>IF(OR('TL-A E-Trim - E-Zyl 3.1'!E233="PegaSys 2.1",'TL-A E-Trim - E-Zyl 3.1'!E233="E-Zylinder"),'TL-A E-Trim - E-Zyl 3.1'!B233,"")</f>
        <v/>
      </c>
    </row>
    <row r="224" spans="1:2" x14ac:dyDescent="0.2">
      <c r="A224" s="320" t="str">
        <f>IF('TL-A E-Trim - E-Zyl 3.1'!E234="PegaSys 2.1",'TL-A E-Trim - E-Zyl 3.1'!AJ234,IF('TL-A E-Trim - E-Zyl 3.1'!E234="E-Zylinder",'TL-A E-Trim - E-Zyl 3.1'!AL234,IF('TL-A E-Trim - E-Zyl 3.1'!E234="","")))</f>
        <v/>
      </c>
      <c r="B224" s="320" t="str">
        <f>IF(OR('TL-A E-Trim - E-Zyl 3.1'!E234="PegaSys 2.1",'TL-A E-Trim - E-Zyl 3.1'!E234="E-Zylinder"),'TL-A E-Trim - E-Zyl 3.1'!B234,"")</f>
        <v/>
      </c>
    </row>
    <row r="225" spans="1:2" x14ac:dyDescent="0.2">
      <c r="A225" s="320" t="str">
        <f>IF('TL-A E-Trim - E-Zyl 3.1'!E235="PegaSys 2.1",'TL-A E-Trim - E-Zyl 3.1'!AJ235,IF('TL-A E-Trim - E-Zyl 3.1'!E235="E-Zylinder",'TL-A E-Trim - E-Zyl 3.1'!AL235,IF('TL-A E-Trim - E-Zyl 3.1'!E235="","")))</f>
        <v/>
      </c>
      <c r="B225" s="320" t="str">
        <f>IF(OR('TL-A E-Trim - E-Zyl 3.1'!E235="PegaSys 2.1",'TL-A E-Trim - E-Zyl 3.1'!E235="E-Zylinder"),'TL-A E-Trim - E-Zyl 3.1'!B235,"")</f>
        <v/>
      </c>
    </row>
    <row r="226" spans="1:2" x14ac:dyDescent="0.2">
      <c r="A226" s="320" t="str">
        <f>IF('TL-A E-Trim - E-Zyl 3.1'!E236="PegaSys 2.1",'TL-A E-Trim - E-Zyl 3.1'!AJ236,IF('TL-A E-Trim - E-Zyl 3.1'!E236="E-Zylinder",'TL-A E-Trim - E-Zyl 3.1'!AL236,IF('TL-A E-Trim - E-Zyl 3.1'!E236="","")))</f>
        <v/>
      </c>
      <c r="B226" s="320" t="str">
        <f>IF(OR('TL-A E-Trim - E-Zyl 3.1'!E236="PegaSys 2.1",'TL-A E-Trim - E-Zyl 3.1'!E236="E-Zylinder"),'TL-A E-Trim - E-Zyl 3.1'!B236,"")</f>
        <v/>
      </c>
    </row>
    <row r="227" spans="1:2" x14ac:dyDescent="0.2">
      <c r="A227" s="320" t="str">
        <f>IF('TL-A E-Trim - E-Zyl 3.1'!E237="PegaSys 2.1",'TL-A E-Trim - E-Zyl 3.1'!AJ237,IF('TL-A E-Trim - E-Zyl 3.1'!E237="E-Zylinder",'TL-A E-Trim - E-Zyl 3.1'!AL237,IF('TL-A E-Trim - E-Zyl 3.1'!E237="","")))</f>
        <v/>
      </c>
      <c r="B227" s="320" t="str">
        <f>IF(OR('TL-A E-Trim - E-Zyl 3.1'!E237="PegaSys 2.1",'TL-A E-Trim - E-Zyl 3.1'!E237="E-Zylinder"),'TL-A E-Trim - E-Zyl 3.1'!B237,"")</f>
        <v/>
      </c>
    </row>
    <row r="228" spans="1:2" x14ac:dyDescent="0.2">
      <c r="A228" s="320" t="str">
        <f>IF('TL-A E-Trim - E-Zyl 3.1'!E238="PegaSys 2.1",'TL-A E-Trim - E-Zyl 3.1'!AJ238,IF('TL-A E-Trim - E-Zyl 3.1'!E238="E-Zylinder",'TL-A E-Trim - E-Zyl 3.1'!AL238,IF('TL-A E-Trim - E-Zyl 3.1'!E238="","")))</f>
        <v/>
      </c>
      <c r="B228" s="320" t="str">
        <f>IF(OR('TL-A E-Trim - E-Zyl 3.1'!E238="PegaSys 2.1",'TL-A E-Trim - E-Zyl 3.1'!E238="E-Zylinder"),'TL-A E-Trim - E-Zyl 3.1'!B238,"")</f>
        <v/>
      </c>
    </row>
    <row r="229" spans="1:2" x14ac:dyDescent="0.2">
      <c r="A229" s="320" t="str">
        <f>IF('TL-A E-Trim - E-Zyl 3.1'!E239="PegaSys 2.1",'TL-A E-Trim - E-Zyl 3.1'!AJ239,IF('TL-A E-Trim - E-Zyl 3.1'!E239="E-Zylinder",'TL-A E-Trim - E-Zyl 3.1'!AL239,IF('TL-A E-Trim - E-Zyl 3.1'!E239="","")))</f>
        <v/>
      </c>
      <c r="B229" s="320" t="str">
        <f>IF(OR('TL-A E-Trim - E-Zyl 3.1'!E239="PegaSys 2.1",'TL-A E-Trim - E-Zyl 3.1'!E239="E-Zylinder"),'TL-A E-Trim - E-Zyl 3.1'!B239,"")</f>
        <v/>
      </c>
    </row>
    <row r="230" spans="1:2" x14ac:dyDescent="0.2">
      <c r="A230" s="320" t="str">
        <f>IF('TL-A E-Trim - E-Zyl 3.1'!E240="PegaSys 2.1",'TL-A E-Trim - E-Zyl 3.1'!AJ240,IF('TL-A E-Trim - E-Zyl 3.1'!E240="E-Zylinder",'TL-A E-Trim - E-Zyl 3.1'!AL240,IF('TL-A E-Trim - E-Zyl 3.1'!E240="","")))</f>
        <v/>
      </c>
      <c r="B230" s="320" t="str">
        <f>IF(OR('TL-A E-Trim - E-Zyl 3.1'!E240="PegaSys 2.1",'TL-A E-Trim - E-Zyl 3.1'!E240="E-Zylinder"),'TL-A E-Trim - E-Zyl 3.1'!B240,"")</f>
        <v/>
      </c>
    </row>
    <row r="231" spans="1:2" x14ac:dyDescent="0.2">
      <c r="A231" s="320" t="str">
        <f>IF('TL-A E-Trim - E-Zyl 3.1'!E241="PegaSys 2.1",'TL-A E-Trim - E-Zyl 3.1'!AJ241,IF('TL-A E-Trim - E-Zyl 3.1'!E241="E-Zylinder",'TL-A E-Trim - E-Zyl 3.1'!AL241,IF('TL-A E-Trim - E-Zyl 3.1'!E241="","")))</f>
        <v/>
      </c>
      <c r="B231" s="320" t="str">
        <f>IF(OR('TL-A E-Trim - E-Zyl 3.1'!E241="PegaSys 2.1",'TL-A E-Trim - E-Zyl 3.1'!E241="E-Zylinder"),'TL-A E-Trim - E-Zyl 3.1'!B241,"")</f>
        <v/>
      </c>
    </row>
    <row r="232" spans="1:2" x14ac:dyDescent="0.2">
      <c r="A232" s="320" t="str">
        <f>IF('TL-A E-Trim - E-Zyl 3.1'!E242="PegaSys 2.1",'TL-A E-Trim - E-Zyl 3.1'!AJ242,IF('TL-A E-Trim - E-Zyl 3.1'!E242="E-Zylinder",'TL-A E-Trim - E-Zyl 3.1'!AL242,IF('TL-A E-Trim - E-Zyl 3.1'!E242="","")))</f>
        <v/>
      </c>
      <c r="B232" s="320" t="str">
        <f>IF(OR('TL-A E-Trim - E-Zyl 3.1'!E242="PegaSys 2.1",'TL-A E-Trim - E-Zyl 3.1'!E242="E-Zylinder"),'TL-A E-Trim - E-Zyl 3.1'!B242,"")</f>
        <v/>
      </c>
    </row>
    <row r="233" spans="1:2" x14ac:dyDescent="0.2">
      <c r="A233" s="320" t="str">
        <f>IF('TL-A E-Trim - E-Zyl 3.1'!E243="PegaSys 2.1",'TL-A E-Trim - E-Zyl 3.1'!AJ243,IF('TL-A E-Trim - E-Zyl 3.1'!E243="E-Zylinder",'TL-A E-Trim - E-Zyl 3.1'!AL243,IF('TL-A E-Trim - E-Zyl 3.1'!E243="","")))</f>
        <v/>
      </c>
      <c r="B233" s="320" t="str">
        <f>IF(OR('TL-A E-Trim - E-Zyl 3.1'!E243="PegaSys 2.1",'TL-A E-Trim - E-Zyl 3.1'!E243="E-Zylinder"),'TL-A E-Trim - E-Zyl 3.1'!B243,"")</f>
        <v/>
      </c>
    </row>
    <row r="234" spans="1:2" x14ac:dyDescent="0.2">
      <c r="A234" s="320" t="str">
        <f>IF('TL-A E-Trim - E-Zyl 3.1'!E244="PegaSys 2.1",'TL-A E-Trim - E-Zyl 3.1'!AJ244,IF('TL-A E-Trim - E-Zyl 3.1'!E244="E-Zylinder",'TL-A E-Trim - E-Zyl 3.1'!AL244,IF('TL-A E-Trim - E-Zyl 3.1'!E244="","")))</f>
        <v/>
      </c>
      <c r="B234" s="320" t="str">
        <f>IF(OR('TL-A E-Trim - E-Zyl 3.1'!E244="PegaSys 2.1",'TL-A E-Trim - E-Zyl 3.1'!E244="E-Zylinder"),'TL-A E-Trim - E-Zyl 3.1'!B244,"")</f>
        <v/>
      </c>
    </row>
    <row r="235" spans="1:2" x14ac:dyDescent="0.2">
      <c r="A235" s="320" t="str">
        <f>IF('TL-A E-Trim - E-Zyl 3.1'!E245="PegaSys 2.1",'TL-A E-Trim - E-Zyl 3.1'!AJ245,IF('TL-A E-Trim - E-Zyl 3.1'!E245="E-Zylinder",'TL-A E-Trim - E-Zyl 3.1'!AL245,IF('TL-A E-Trim - E-Zyl 3.1'!E245="","")))</f>
        <v/>
      </c>
      <c r="B235" s="320" t="str">
        <f>IF(OR('TL-A E-Trim - E-Zyl 3.1'!E245="PegaSys 2.1",'TL-A E-Trim - E-Zyl 3.1'!E245="E-Zylinder"),'TL-A E-Trim - E-Zyl 3.1'!B245,"")</f>
        <v/>
      </c>
    </row>
    <row r="236" spans="1:2" x14ac:dyDescent="0.2">
      <c r="A236" s="320" t="str">
        <f>IF('TL-A E-Trim - E-Zyl 3.1'!E246="PegaSys 2.1",'TL-A E-Trim - E-Zyl 3.1'!AJ246,IF('TL-A E-Trim - E-Zyl 3.1'!E246="E-Zylinder",'TL-A E-Trim - E-Zyl 3.1'!AL246,IF('TL-A E-Trim - E-Zyl 3.1'!E246="","")))</f>
        <v/>
      </c>
      <c r="B236" s="320" t="str">
        <f>IF(OR('TL-A E-Trim - E-Zyl 3.1'!E246="PegaSys 2.1",'TL-A E-Trim - E-Zyl 3.1'!E246="E-Zylinder"),'TL-A E-Trim - E-Zyl 3.1'!B246,"")</f>
        <v/>
      </c>
    </row>
    <row r="237" spans="1:2" x14ac:dyDescent="0.2">
      <c r="A237" s="320" t="str">
        <f>IF('TL-A E-Trim - E-Zyl 3.1'!E247="PegaSys 2.1",'TL-A E-Trim - E-Zyl 3.1'!AJ247,IF('TL-A E-Trim - E-Zyl 3.1'!E247="E-Zylinder",'TL-A E-Trim - E-Zyl 3.1'!AL247,IF('TL-A E-Trim - E-Zyl 3.1'!E247="","")))</f>
        <v/>
      </c>
      <c r="B237" s="320" t="str">
        <f>IF(OR('TL-A E-Trim - E-Zyl 3.1'!E247="PegaSys 2.1",'TL-A E-Trim - E-Zyl 3.1'!E247="E-Zylinder"),'TL-A E-Trim - E-Zyl 3.1'!B247,"")</f>
        <v/>
      </c>
    </row>
    <row r="238" spans="1:2" x14ac:dyDescent="0.2">
      <c r="A238" s="320" t="str">
        <f>IF('TL-A E-Trim - E-Zyl 3.1'!E248="PegaSys 2.1",'TL-A E-Trim - E-Zyl 3.1'!AJ248,IF('TL-A E-Trim - E-Zyl 3.1'!E248="E-Zylinder",'TL-A E-Trim - E-Zyl 3.1'!AL248,IF('TL-A E-Trim - E-Zyl 3.1'!E248="","")))</f>
        <v/>
      </c>
      <c r="B238" s="320" t="str">
        <f>IF(OR('TL-A E-Trim - E-Zyl 3.1'!E248="PegaSys 2.1",'TL-A E-Trim - E-Zyl 3.1'!E248="E-Zylinder"),'TL-A E-Trim - E-Zyl 3.1'!B248,"")</f>
        <v/>
      </c>
    </row>
    <row r="239" spans="1:2" x14ac:dyDescent="0.2">
      <c r="A239" s="320" t="str">
        <f>IF('TL-A E-Trim - E-Zyl 3.1'!E249="PegaSys 2.1",'TL-A E-Trim - E-Zyl 3.1'!AJ249,IF('TL-A E-Trim - E-Zyl 3.1'!E249="E-Zylinder",'TL-A E-Trim - E-Zyl 3.1'!AL249,IF('TL-A E-Trim - E-Zyl 3.1'!E249="","")))</f>
        <v/>
      </c>
      <c r="B239" s="320" t="str">
        <f>IF(OR('TL-A E-Trim - E-Zyl 3.1'!E249="PegaSys 2.1",'TL-A E-Trim - E-Zyl 3.1'!E249="E-Zylinder"),'TL-A E-Trim - E-Zyl 3.1'!B249,"")</f>
        <v/>
      </c>
    </row>
    <row r="240" spans="1:2" x14ac:dyDescent="0.2">
      <c r="A240" s="320" t="str">
        <f>IF('TL-A E-Trim - E-Zyl 3.1'!E250="PegaSys 2.1",'TL-A E-Trim - E-Zyl 3.1'!AJ250,IF('TL-A E-Trim - E-Zyl 3.1'!E250="E-Zylinder",'TL-A E-Trim - E-Zyl 3.1'!AL250,IF('TL-A E-Trim - E-Zyl 3.1'!E250="","")))</f>
        <v/>
      </c>
      <c r="B240" s="320" t="str">
        <f>IF(OR('TL-A E-Trim - E-Zyl 3.1'!E250="PegaSys 2.1",'TL-A E-Trim - E-Zyl 3.1'!E250="E-Zylinder"),'TL-A E-Trim - E-Zyl 3.1'!B250,"")</f>
        <v/>
      </c>
    </row>
    <row r="241" spans="1:2" x14ac:dyDescent="0.2">
      <c r="A241" s="320" t="str">
        <f>IF('TL-A E-Trim - E-Zyl 3.1'!E251="PegaSys 2.1",'TL-A E-Trim - E-Zyl 3.1'!AJ251,IF('TL-A E-Trim - E-Zyl 3.1'!E251="E-Zylinder",'TL-A E-Trim - E-Zyl 3.1'!AL251,IF('TL-A E-Trim - E-Zyl 3.1'!E251="","")))</f>
        <v/>
      </c>
      <c r="B241" s="320" t="str">
        <f>IF(OR('TL-A E-Trim - E-Zyl 3.1'!E251="PegaSys 2.1",'TL-A E-Trim - E-Zyl 3.1'!E251="E-Zylinder"),'TL-A E-Trim - E-Zyl 3.1'!B251,"")</f>
        <v/>
      </c>
    </row>
    <row r="242" spans="1:2" x14ac:dyDescent="0.2">
      <c r="A242" s="320" t="str">
        <f>IF('TL-A E-Trim - E-Zyl 3.1'!E252="PegaSys 2.1",'TL-A E-Trim - E-Zyl 3.1'!AJ252,IF('TL-A E-Trim - E-Zyl 3.1'!E252="E-Zylinder",'TL-A E-Trim - E-Zyl 3.1'!AL252,IF('TL-A E-Trim - E-Zyl 3.1'!E252="","")))</f>
        <v/>
      </c>
      <c r="B242" s="320" t="str">
        <f>IF(OR('TL-A E-Trim - E-Zyl 3.1'!E252="PegaSys 2.1",'TL-A E-Trim - E-Zyl 3.1'!E252="E-Zylinder"),'TL-A E-Trim - E-Zyl 3.1'!B252,"")</f>
        <v/>
      </c>
    </row>
    <row r="243" spans="1:2" x14ac:dyDescent="0.2">
      <c r="A243" s="320" t="str">
        <f>IF('TL-A E-Trim - E-Zyl 3.1'!E253="PegaSys 2.1",'TL-A E-Trim - E-Zyl 3.1'!AJ253,IF('TL-A E-Trim - E-Zyl 3.1'!E253="E-Zylinder",'TL-A E-Trim - E-Zyl 3.1'!AL253,IF('TL-A E-Trim - E-Zyl 3.1'!E253="","")))</f>
        <v/>
      </c>
      <c r="B243" s="320" t="str">
        <f>IF(OR('TL-A E-Trim - E-Zyl 3.1'!E253="PegaSys 2.1",'TL-A E-Trim - E-Zyl 3.1'!E253="E-Zylinder"),'TL-A E-Trim - E-Zyl 3.1'!B253,"")</f>
        <v/>
      </c>
    </row>
    <row r="244" spans="1:2" x14ac:dyDescent="0.2">
      <c r="A244" s="320" t="str">
        <f>IF('TL-A E-Trim - E-Zyl 3.1'!E254="PegaSys 2.1",'TL-A E-Trim - E-Zyl 3.1'!AJ254,IF('TL-A E-Trim - E-Zyl 3.1'!E254="E-Zylinder",'TL-A E-Trim - E-Zyl 3.1'!AL254,IF('TL-A E-Trim - E-Zyl 3.1'!E254="","")))</f>
        <v/>
      </c>
      <c r="B244" s="320" t="str">
        <f>IF(OR('TL-A E-Trim - E-Zyl 3.1'!E254="PegaSys 2.1",'TL-A E-Trim - E-Zyl 3.1'!E254="E-Zylinder"),'TL-A E-Trim - E-Zyl 3.1'!B254,"")</f>
        <v/>
      </c>
    </row>
    <row r="245" spans="1:2" x14ac:dyDescent="0.2">
      <c r="A245" s="320" t="str">
        <f>IF('TL-A E-Trim - E-Zyl 3.1'!E255="PegaSys 2.1",'TL-A E-Trim - E-Zyl 3.1'!AJ255,IF('TL-A E-Trim - E-Zyl 3.1'!E255="E-Zylinder",'TL-A E-Trim - E-Zyl 3.1'!AL255,IF('TL-A E-Trim - E-Zyl 3.1'!E255="","")))</f>
        <v/>
      </c>
      <c r="B245" s="320" t="str">
        <f>IF(OR('TL-A E-Trim - E-Zyl 3.1'!E255="PegaSys 2.1",'TL-A E-Trim - E-Zyl 3.1'!E255="E-Zylinder"),'TL-A E-Trim - E-Zyl 3.1'!B255,"")</f>
        <v/>
      </c>
    </row>
    <row r="246" spans="1:2" x14ac:dyDescent="0.2">
      <c r="A246" s="320" t="str">
        <f>IF('TL-A E-Trim - E-Zyl 3.1'!E256="PegaSys 2.1",'TL-A E-Trim - E-Zyl 3.1'!AJ256,IF('TL-A E-Trim - E-Zyl 3.1'!E256="E-Zylinder",'TL-A E-Trim - E-Zyl 3.1'!AL256,IF('TL-A E-Trim - E-Zyl 3.1'!E256="","")))</f>
        <v/>
      </c>
      <c r="B246" s="320" t="str">
        <f>IF(OR('TL-A E-Trim - E-Zyl 3.1'!E256="PegaSys 2.1",'TL-A E-Trim - E-Zyl 3.1'!E256="E-Zylinder"),'TL-A E-Trim - E-Zyl 3.1'!B256,"")</f>
        <v/>
      </c>
    </row>
    <row r="247" spans="1:2" x14ac:dyDescent="0.2">
      <c r="A247" s="320" t="str">
        <f>IF('TL-A E-Trim - E-Zyl 3.1'!E257="PegaSys 2.1",'TL-A E-Trim - E-Zyl 3.1'!AJ257,IF('TL-A E-Trim - E-Zyl 3.1'!E257="E-Zylinder",'TL-A E-Trim - E-Zyl 3.1'!AL257,IF('TL-A E-Trim - E-Zyl 3.1'!E257="","")))</f>
        <v/>
      </c>
      <c r="B247" s="320" t="str">
        <f>IF(OR('TL-A E-Trim - E-Zyl 3.1'!E257="PegaSys 2.1",'TL-A E-Trim - E-Zyl 3.1'!E257="E-Zylinder"),'TL-A E-Trim - E-Zyl 3.1'!B257,"")</f>
        <v/>
      </c>
    </row>
    <row r="248" spans="1:2" x14ac:dyDescent="0.2">
      <c r="A248" s="320" t="str">
        <f>IF('TL-A E-Trim - E-Zyl 3.1'!E258="PegaSys 2.1",'TL-A E-Trim - E-Zyl 3.1'!AJ258,IF('TL-A E-Trim - E-Zyl 3.1'!E258="E-Zylinder",'TL-A E-Trim - E-Zyl 3.1'!AL258,IF('TL-A E-Trim - E-Zyl 3.1'!E258="","")))</f>
        <v/>
      </c>
      <c r="B248" s="320" t="str">
        <f>IF(OR('TL-A E-Trim - E-Zyl 3.1'!E258="PegaSys 2.1",'TL-A E-Trim - E-Zyl 3.1'!E258="E-Zylinder"),'TL-A E-Trim - E-Zyl 3.1'!B258,"")</f>
        <v/>
      </c>
    </row>
    <row r="249" spans="1:2" x14ac:dyDescent="0.2">
      <c r="A249" s="320" t="str">
        <f>IF('TL-A E-Trim - E-Zyl 3.1'!E259="PegaSys 2.1",'TL-A E-Trim - E-Zyl 3.1'!AJ259,IF('TL-A E-Trim - E-Zyl 3.1'!E259="E-Zylinder",'TL-A E-Trim - E-Zyl 3.1'!AL259,IF('TL-A E-Trim - E-Zyl 3.1'!E259="","")))</f>
        <v/>
      </c>
      <c r="B249" s="320" t="str">
        <f>IF(OR('TL-A E-Trim - E-Zyl 3.1'!E259="PegaSys 2.1",'TL-A E-Trim - E-Zyl 3.1'!E259="E-Zylinder"),'TL-A E-Trim - E-Zyl 3.1'!B259,"")</f>
        <v/>
      </c>
    </row>
    <row r="250" spans="1:2" x14ac:dyDescent="0.2">
      <c r="A250" s="320" t="str">
        <f>IF('TL-A E-Trim - E-Zyl 3.1'!E260="PegaSys 2.1",'TL-A E-Trim - E-Zyl 3.1'!AJ260,IF('TL-A E-Trim - E-Zyl 3.1'!E260="E-Zylinder",'TL-A E-Trim - E-Zyl 3.1'!AL260,IF('TL-A E-Trim - E-Zyl 3.1'!E260="","")))</f>
        <v/>
      </c>
      <c r="B250" s="320" t="str">
        <f>IF(OR('TL-A E-Trim - E-Zyl 3.1'!E260="PegaSys 2.1",'TL-A E-Trim - E-Zyl 3.1'!E260="E-Zylinder"),'TL-A E-Trim - E-Zyl 3.1'!B260,"")</f>
        <v/>
      </c>
    </row>
    <row r="251" spans="1:2" x14ac:dyDescent="0.2">
      <c r="A251" s="320" t="str">
        <f>IF('TL-A E-Trim - E-Zyl 3.1'!E261="PegaSys 2.1",'TL-A E-Trim - E-Zyl 3.1'!AJ261,IF('TL-A E-Trim - E-Zyl 3.1'!E261="E-Zylinder",'TL-A E-Trim - E-Zyl 3.1'!AL261,IF('TL-A E-Trim - E-Zyl 3.1'!E261="","")))</f>
        <v/>
      </c>
      <c r="B251" s="320" t="str">
        <f>IF(OR('TL-A E-Trim - E-Zyl 3.1'!E261="PegaSys 2.1",'TL-A E-Trim - E-Zyl 3.1'!E261="E-Zylinder"),'TL-A E-Trim - E-Zyl 3.1'!B261,"")</f>
        <v/>
      </c>
    </row>
    <row r="252" spans="1:2" x14ac:dyDescent="0.2">
      <c r="A252" s="320" t="str">
        <f>IF('TL-A E-Trim - E-Zyl 3.1'!E262="PegaSys 2.1",'TL-A E-Trim - E-Zyl 3.1'!AJ262,IF('TL-A E-Trim - E-Zyl 3.1'!E262="E-Zylinder",'TL-A E-Trim - E-Zyl 3.1'!AL262,IF('TL-A E-Trim - E-Zyl 3.1'!E262="","")))</f>
        <v/>
      </c>
      <c r="B252" s="320" t="str">
        <f>IF(OR('TL-A E-Trim - E-Zyl 3.1'!E262="PegaSys 2.1",'TL-A E-Trim - E-Zyl 3.1'!E262="E-Zylinder"),'TL-A E-Trim - E-Zyl 3.1'!B262,"")</f>
        <v/>
      </c>
    </row>
    <row r="253" spans="1:2" x14ac:dyDescent="0.2">
      <c r="A253" s="320" t="str">
        <f>IF('TL-A E-Trim - E-Zyl 3.1'!E263="PegaSys 2.1",'TL-A E-Trim - E-Zyl 3.1'!AJ263,IF('TL-A E-Trim - E-Zyl 3.1'!E263="E-Zylinder",'TL-A E-Trim - E-Zyl 3.1'!AL263,IF('TL-A E-Trim - E-Zyl 3.1'!E263="","")))</f>
        <v/>
      </c>
      <c r="B253" s="320" t="str">
        <f>IF(OR('TL-A E-Trim - E-Zyl 3.1'!E263="PegaSys 2.1",'TL-A E-Trim - E-Zyl 3.1'!E263="E-Zylinder"),'TL-A E-Trim - E-Zyl 3.1'!B263,"")</f>
        <v/>
      </c>
    </row>
    <row r="254" spans="1:2" x14ac:dyDescent="0.2">
      <c r="A254" s="320" t="str">
        <f>IF('TL-A E-Trim - E-Zyl 3.1'!E264="PegaSys 2.1",'TL-A E-Trim - E-Zyl 3.1'!AJ264,IF('TL-A E-Trim - E-Zyl 3.1'!E264="E-Zylinder",'TL-A E-Trim - E-Zyl 3.1'!AL264,IF('TL-A E-Trim - E-Zyl 3.1'!E264="","")))</f>
        <v/>
      </c>
      <c r="B254" s="320" t="str">
        <f>IF(OR('TL-A E-Trim - E-Zyl 3.1'!E264="PegaSys 2.1",'TL-A E-Trim - E-Zyl 3.1'!E264="E-Zylinder"),'TL-A E-Trim - E-Zyl 3.1'!B264,"")</f>
        <v/>
      </c>
    </row>
    <row r="255" spans="1:2" x14ac:dyDescent="0.2">
      <c r="A255" s="320" t="str">
        <f>IF('TL-A E-Trim - E-Zyl 3.1'!E265="PegaSys 2.1",'TL-A E-Trim - E-Zyl 3.1'!AJ265,IF('TL-A E-Trim - E-Zyl 3.1'!E265="E-Zylinder",'TL-A E-Trim - E-Zyl 3.1'!AL265,IF('TL-A E-Trim - E-Zyl 3.1'!E265="","")))</f>
        <v/>
      </c>
      <c r="B255" s="320" t="str">
        <f>IF(OR('TL-A E-Trim - E-Zyl 3.1'!E265="PegaSys 2.1",'TL-A E-Trim - E-Zyl 3.1'!E265="E-Zylinder"),'TL-A E-Trim - E-Zyl 3.1'!B265,"")</f>
        <v/>
      </c>
    </row>
    <row r="256" spans="1:2" x14ac:dyDescent="0.2">
      <c r="A256" s="320" t="str">
        <f>IF('TL-A E-Trim - E-Zyl 3.1'!E266="PegaSys 2.1",'TL-A E-Trim - E-Zyl 3.1'!AJ266,IF('TL-A E-Trim - E-Zyl 3.1'!E266="E-Zylinder",'TL-A E-Trim - E-Zyl 3.1'!AL266,IF('TL-A E-Trim - E-Zyl 3.1'!E266="","")))</f>
        <v/>
      </c>
      <c r="B256" s="320" t="str">
        <f>IF(OR('TL-A E-Trim - E-Zyl 3.1'!E266="PegaSys 2.1",'TL-A E-Trim - E-Zyl 3.1'!E266="E-Zylinder"),'TL-A E-Trim - E-Zyl 3.1'!B266,"")</f>
        <v/>
      </c>
    </row>
    <row r="257" spans="1:2" x14ac:dyDescent="0.2">
      <c r="A257" s="320" t="str">
        <f>IF('TL-A E-Trim - E-Zyl 3.1'!E267="PegaSys 2.1",'TL-A E-Trim - E-Zyl 3.1'!AJ267,IF('TL-A E-Trim - E-Zyl 3.1'!E267="E-Zylinder",'TL-A E-Trim - E-Zyl 3.1'!AL267,IF('TL-A E-Trim - E-Zyl 3.1'!E267="","")))</f>
        <v/>
      </c>
      <c r="B257" s="320" t="str">
        <f>IF(OR('TL-A E-Trim - E-Zyl 3.1'!E267="PegaSys 2.1",'TL-A E-Trim - E-Zyl 3.1'!E267="E-Zylinder"),'TL-A E-Trim - E-Zyl 3.1'!B267,"")</f>
        <v/>
      </c>
    </row>
    <row r="258" spans="1:2" x14ac:dyDescent="0.2">
      <c r="A258" s="320" t="str">
        <f>IF('TL-A E-Trim - E-Zyl 3.1'!E268="PegaSys 2.1",'TL-A E-Trim - E-Zyl 3.1'!AJ268,IF('TL-A E-Trim - E-Zyl 3.1'!E268="E-Zylinder",'TL-A E-Trim - E-Zyl 3.1'!AL268,IF('TL-A E-Trim - E-Zyl 3.1'!E268="","")))</f>
        <v/>
      </c>
      <c r="B258" s="320" t="str">
        <f>IF(OR('TL-A E-Trim - E-Zyl 3.1'!E268="PegaSys 2.1",'TL-A E-Trim - E-Zyl 3.1'!E268="E-Zylinder"),'TL-A E-Trim - E-Zyl 3.1'!B268,"")</f>
        <v/>
      </c>
    </row>
    <row r="259" spans="1:2" x14ac:dyDescent="0.2">
      <c r="A259" s="320" t="str">
        <f>IF('TL-A E-Trim - E-Zyl 3.1'!E269="PegaSys 2.1",'TL-A E-Trim - E-Zyl 3.1'!AJ269,IF('TL-A E-Trim - E-Zyl 3.1'!E269="E-Zylinder",'TL-A E-Trim - E-Zyl 3.1'!AL269,IF('TL-A E-Trim - E-Zyl 3.1'!E269="","")))</f>
        <v/>
      </c>
      <c r="B259" s="320" t="str">
        <f>IF(OR('TL-A E-Trim - E-Zyl 3.1'!E269="PegaSys 2.1",'TL-A E-Trim - E-Zyl 3.1'!E269="E-Zylinder"),'TL-A E-Trim - E-Zyl 3.1'!B269,"")</f>
        <v/>
      </c>
    </row>
    <row r="260" spans="1:2" x14ac:dyDescent="0.2">
      <c r="A260" s="320" t="str">
        <f>IF('TL-A E-Trim - E-Zyl 3.1'!E270="PegaSys 2.1",'TL-A E-Trim - E-Zyl 3.1'!AJ270,IF('TL-A E-Trim - E-Zyl 3.1'!E270="E-Zylinder",'TL-A E-Trim - E-Zyl 3.1'!AL270,IF('TL-A E-Trim - E-Zyl 3.1'!E270="","")))</f>
        <v/>
      </c>
      <c r="B260" s="320" t="str">
        <f>IF(OR('TL-A E-Trim - E-Zyl 3.1'!E270="PegaSys 2.1",'TL-A E-Trim - E-Zyl 3.1'!E270="E-Zylinder"),'TL-A E-Trim - E-Zyl 3.1'!B270,"")</f>
        <v/>
      </c>
    </row>
    <row r="261" spans="1:2" x14ac:dyDescent="0.2">
      <c r="A261" s="320" t="str">
        <f>IF('TL-A E-Trim - E-Zyl 3.1'!E271="PegaSys 2.1",'TL-A E-Trim - E-Zyl 3.1'!AJ271,IF('TL-A E-Trim - E-Zyl 3.1'!E271="E-Zylinder",'TL-A E-Trim - E-Zyl 3.1'!AL271,IF('TL-A E-Trim - E-Zyl 3.1'!E271="","")))</f>
        <v/>
      </c>
      <c r="B261" s="320" t="str">
        <f>IF(OR('TL-A E-Trim - E-Zyl 3.1'!E271="PegaSys 2.1",'TL-A E-Trim - E-Zyl 3.1'!E271="E-Zylinder"),'TL-A E-Trim - E-Zyl 3.1'!B271,"")</f>
        <v/>
      </c>
    </row>
    <row r="262" spans="1:2" x14ac:dyDescent="0.2">
      <c r="A262" s="320" t="str">
        <f>IF(ISERROR('TL-A E-Trim - E-Zyl 3.1'!AL23),"",'TL-A E-Trim - E-Zyl 3.1'!AL23)</f>
        <v/>
      </c>
      <c r="B262" s="320" t="str">
        <f>IF('TL-A E-Trim - E-Zyl 3.1'!B272="","",'TL-A E-Trim - E-Zyl 3.1'!B272)</f>
        <v/>
      </c>
    </row>
    <row r="263" spans="1:2" x14ac:dyDescent="0.2">
      <c r="A263" s="320" t="str">
        <f>IF(ISERROR('TL-A E-Trim - E-Zyl 3.1'!AL24),"",'TL-A E-Trim - E-Zyl 3.1'!AL24)</f>
        <v/>
      </c>
      <c r="B263" s="320" t="str">
        <f>IF('TL-A E-Trim - E-Zyl 3.1'!B273="","",'TL-A E-Trim - E-Zyl 3.1'!B273)</f>
        <v/>
      </c>
    </row>
    <row r="264" spans="1:2" x14ac:dyDescent="0.2">
      <c r="A264" s="320" t="str">
        <f>IF(ISERROR('TL-A E-Trim - E-Zyl 3.1'!AL25),"",'TL-A E-Trim - E-Zyl 3.1'!AL25)</f>
        <v/>
      </c>
      <c r="B264" s="320" t="str">
        <f>IF('TL-A E-Trim - E-Zyl 3.1'!B274="","",'TL-A E-Trim - E-Zyl 3.1'!B274)</f>
        <v/>
      </c>
    </row>
    <row r="265" spans="1:2" x14ac:dyDescent="0.2">
      <c r="A265" s="320" t="str">
        <f>IF(ISERROR('TL-A E-Trim - E-Zyl 3.1'!AL26),"",'TL-A E-Trim - E-Zyl 3.1'!AL26)</f>
        <v/>
      </c>
      <c r="B265" s="320" t="str">
        <f>IF('TL-A E-Trim - E-Zyl 3.1'!B275="","",'TL-A E-Trim - E-Zyl 3.1'!B275)</f>
        <v/>
      </c>
    </row>
    <row r="266" spans="1:2" x14ac:dyDescent="0.2">
      <c r="A266" s="320" t="str">
        <f>IF(ISERROR('TL-A E-Trim - E-Zyl 3.1'!AL27),"",'TL-A E-Trim - E-Zyl 3.1'!AL27)</f>
        <v/>
      </c>
      <c r="B266" s="320" t="str">
        <f>IF('TL-A E-Trim - E-Zyl 3.1'!B276="","",'TL-A E-Trim - E-Zyl 3.1'!B276)</f>
        <v/>
      </c>
    </row>
    <row r="267" spans="1:2" x14ac:dyDescent="0.2">
      <c r="A267" s="320" t="str">
        <f>IF(ISERROR('TL-A E-Trim - E-Zyl 3.1'!AL28),"",'TL-A E-Trim - E-Zyl 3.1'!AL28)</f>
        <v/>
      </c>
      <c r="B267" s="320" t="str">
        <f>IF('TL-A E-Trim - E-Zyl 3.1'!B277="","",'TL-A E-Trim - E-Zyl 3.1'!B277)</f>
        <v/>
      </c>
    </row>
    <row r="268" spans="1:2" x14ac:dyDescent="0.2">
      <c r="A268" s="320" t="str">
        <f>IF(ISERROR('TL-A E-Trim - E-Zyl 3.1'!AL29),"",'TL-A E-Trim - E-Zyl 3.1'!AL29)</f>
        <v/>
      </c>
      <c r="B268" s="320" t="str">
        <f>IF('TL-A E-Trim - E-Zyl 3.1'!B278="","",'TL-A E-Trim - E-Zyl 3.1'!B278)</f>
        <v/>
      </c>
    </row>
    <row r="269" spans="1:2" x14ac:dyDescent="0.2">
      <c r="A269" s="320" t="str">
        <f>IF(ISERROR('TL-A E-Trim - E-Zyl 3.1'!AL30),"",'TL-A E-Trim - E-Zyl 3.1'!AL30)</f>
        <v/>
      </c>
      <c r="B269" s="320" t="str">
        <f>IF('TL-A E-Trim - E-Zyl 3.1'!B279="","",'TL-A E-Trim - E-Zyl 3.1'!B279)</f>
        <v/>
      </c>
    </row>
    <row r="270" spans="1:2" x14ac:dyDescent="0.2">
      <c r="A270" s="320" t="str">
        <f>IF(ISERROR('TL-A E-Trim - E-Zyl 3.1'!AL31),"",'TL-A E-Trim - E-Zyl 3.1'!AL31)</f>
        <v/>
      </c>
      <c r="B270" s="320" t="str">
        <f>IF('TL-A E-Trim - E-Zyl 3.1'!B280="","",'TL-A E-Trim - E-Zyl 3.1'!B280)</f>
        <v/>
      </c>
    </row>
    <row r="271" spans="1:2" x14ac:dyDescent="0.2">
      <c r="A271" s="320" t="str">
        <f>IF(ISERROR('TL-A E-Trim - E-Zyl 3.1'!AL32),"",'TL-A E-Trim - E-Zyl 3.1'!AL32)</f>
        <v/>
      </c>
      <c r="B271" s="320" t="str">
        <f>IF('TL-A E-Trim - E-Zyl 3.1'!B281="","",'TL-A E-Trim - E-Zyl 3.1'!B281)</f>
        <v/>
      </c>
    </row>
    <row r="272" spans="1:2" x14ac:dyDescent="0.2">
      <c r="A272" s="320" t="str">
        <f>IF(ISERROR('TL-A E-Trim - E-Zyl 3.1'!AL33),"",'TL-A E-Trim - E-Zyl 3.1'!AL33)</f>
        <v/>
      </c>
      <c r="B272" s="320" t="str">
        <f>IF('TL-A E-Trim - E-Zyl 3.1'!B282="","",'TL-A E-Trim - E-Zyl 3.1'!B282)</f>
        <v/>
      </c>
    </row>
    <row r="273" spans="1:2" x14ac:dyDescent="0.2">
      <c r="A273" s="320" t="str">
        <f>IF(ISERROR('TL-A E-Trim - E-Zyl 3.1'!AL34),"",'TL-A E-Trim - E-Zyl 3.1'!AL34)</f>
        <v/>
      </c>
      <c r="B273" s="320" t="str">
        <f>IF('TL-A E-Trim - E-Zyl 3.1'!B283="","",'TL-A E-Trim - E-Zyl 3.1'!B283)</f>
        <v/>
      </c>
    </row>
    <row r="274" spans="1:2" x14ac:dyDescent="0.2">
      <c r="A274" s="320" t="str">
        <f>IF(ISERROR('TL-A E-Trim - E-Zyl 3.1'!AL35),"",'TL-A E-Trim - E-Zyl 3.1'!AL35)</f>
        <v/>
      </c>
      <c r="B274" s="320" t="str">
        <f>IF('TL-A E-Trim - E-Zyl 3.1'!B284="","",'TL-A E-Trim - E-Zyl 3.1'!B284)</f>
        <v/>
      </c>
    </row>
    <row r="275" spans="1:2" x14ac:dyDescent="0.2">
      <c r="A275" s="320" t="str">
        <f>IF(ISERROR('TL-A E-Trim - E-Zyl 3.1'!AL36),"",'TL-A E-Trim - E-Zyl 3.1'!AL36)</f>
        <v/>
      </c>
      <c r="B275" s="320" t="str">
        <f>IF('TL-A E-Trim - E-Zyl 3.1'!B285="","",'TL-A E-Trim - E-Zyl 3.1'!B285)</f>
        <v/>
      </c>
    </row>
    <row r="276" spans="1:2" x14ac:dyDescent="0.2">
      <c r="A276" s="320" t="str">
        <f>IF(ISERROR('TL-A E-Trim - E-Zyl 3.1'!AL37),"",'TL-A E-Trim - E-Zyl 3.1'!AL37)</f>
        <v/>
      </c>
      <c r="B276" s="320" t="str">
        <f>IF('TL-A E-Trim - E-Zyl 3.1'!B286="","",'TL-A E-Trim - E-Zyl 3.1'!B286)</f>
        <v/>
      </c>
    </row>
    <row r="277" spans="1:2" x14ac:dyDescent="0.2">
      <c r="A277" s="320" t="str">
        <f>IF(ISERROR('TL-A E-Trim - E-Zyl 3.1'!AL38),"",'TL-A E-Trim - E-Zyl 3.1'!AL38)</f>
        <v/>
      </c>
      <c r="B277" s="320" t="str">
        <f>IF('TL-A E-Trim - E-Zyl 3.1'!B287="","",'TL-A E-Trim - E-Zyl 3.1'!B287)</f>
        <v/>
      </c>
    </row>
    <row r="278" spans="1:2" x14ac:dyDescent="0.2">
      <c r="A278" s="320" t="str">
        <f>IF(ISERROR('TL-A E-Trim - E-Zyl 3.1'!AL39),"",'TL-A E-Trim - E-Zyl 3.1'!AL39)</f>
        <v/>
      </c>
      <c r="B278" s="320" t="str">
        <f>IF('TL-A E-Trim - E-Zyl 3.1'!B288="","",'TL-A E-Trim - E-Zyl 3.1'!B288)</f>
        <v/>
      </c>
    </row>
    <row r="279" spans="1:2" x14ac:dyDescent="0.2">
      <c r="A279" s="320" t="str">
        <f>IF(ISERROR('TL-A E-Trim - E-Zyl 3.1'!AL40),"",'TL-A E-Trim - E-Zyl 3.1'!AL40)</f>
        <v/>
      </c>
      <c r="B279" s="320" t="str">
        <f>IF('TL-A E-Trim - E-Zyl 3.1'!B289="","",'TL-A E-Trim - E-Zyl 3.1'!B289)</f>
        <v/>
      </c>
    </row>
    <row r="280" spans="1:2" x14ac:dyDescent="0.2">
      <c r="A280" s="320" t="str">
        <f>IF(ISERROR('TL-A E-Trim - E-Zyl 3.1'!AL41),"",'TL-A E-Trim - E-Zyl 3.1'!AL41)</f>
        <v/>
      </c>
      <c r="B280" s="320" t="str">
        <f>IF('TL-A E-Trim - E-Zyl 3.1'!B290="","",'TL-A E-Trim - E-Zyl 3.1'!B290)</f>
        <v/>
      </c>
    </row>
    <row r="281" spans="1:2" x14ac:dyDescent="0.2">
      <c r="A281" s="320" t="str">
        <f>IF(ISERROR('TL-A E-Trim - E-Zyl 3.1'!AL42),"",'TL-A E-Trim - E-Zyl 3.1'!AL42)</f>
        <v/>
      </c>
      <c r="B281" s="320" t="str">
        <f>IF('TL-A E-Trim - E-Zyl 3.1'!B291="","",'TL-A E-Trim - E-Zyl 3.1'!B291)</f>
        <v/>
      </c>
    </row>
    <row r="282" spans="1:2" x14ac:dyDescent="0.2">
      <c r="A282" s="320" t="str">
        <f>IF(ISERROR('TL-A E-Trim - E-Zyl 3.1'!AL43),"",'TL-A E-Trim - E-Zyl 3.1'!AL43)</f>
        <v/>
      </c>
      <c r="B282" s="320" t="str">
        <f>IF('TL-A E-Trim - E-Zyl 3.1'!B292="","",'TL-A E-Trim - E-Zyl 3.1'!B292)</f>
        <v/>
      </c>
    </row>
    <row r="283" spans="1:2" x14ac:dyDescent="0.2">
      <c r="A283" s="320" t="str">
        <f>IF(ISERROR('TL-A E-Trim - E-Zyl 3.1'!AL44),"",'TL-A E-Trim - E-Zyl 3.1'!AL44)</f>
        <v/>
      </c>
      <c r="B283" s="320" t="str">
        <f>IF('TL-A E-Trim - E-Zyl 3.1'!B293="","",'TL-A E-Trim - E-Zyl 3.1'!B293)</f>
        <v/>
      </c>
    </row>
    <row r="284" spans="1:2" x14ac:dyDescent="0.2">
      <c r="A284" s="320" t="str">
        <f>IF(ISERROR('TL-A E-Trim - E-Zyl 3.1'!AL45),"",'TL-A E-Trim - E-Zyl 3.1'!AL45)</f>
        <v/>
      </c>
      <c r="B284" s="320" t="str">
        <f>IF('TL-A E-Trim - E-Zyl 3.1'!B294="","",'TL-A E-Trim - E-Zyl 3.1'!B294)</f>
        <v/>
      </c>
    </row>
    <row r="285" spans="1:2" x14ac:dyDescent="0.2">
      <c r="A285" s="320" t="str">
        <f>IF(ISERROR('TL-A E-Trim - E-Zyl 3.1'!AL46),"",'TL-A E-Trim - E-Zyl 3.1'!AL46)</f>
        <v/>
      </c>
      <c r="B285" s="320" t="str">
        <f>IF('TL-A E-Trim - E-Zyl 3.1'!B295="","",'TL-A E-Trim - E-Zyl 3.1'!B295)</f>
        <v/>
      </c>
    </row>
    <row r="286" spans="1:2" x14ac:dyDescent="0.2">
      <c r="A286" s="320" t="str">
        <f>IF(ISERROR('TL-A E-Trim - E-Zyl 3.1'!AL47),"",'TL-A E-Trim - E-Zyl 3.1'!AL47)</f>
        <v/>
      </c>
      <c r="B286" s="320" t="str">
        <f>IF('TL-A E-Trim - E-Zyl 3.1'!B296="","",'TL-A E-Trim - E-Zyl 3.1'!B296)</f>
        <v/>
      </c>
    </row>
    <row r="287" spans="1:2" x14ac:dyDescent="0.2">
      <c r="A287" s="320" t="str">
        <f>IF(ISERROR('TL-A E-Trim - E-Zyl 3.1'!AL48),"",'TL-A E-Trim - E-Zyl 3.1'!AL48)</f>
        <v/>
      </c>
      <c r="B287" s="320" t="str">
        <f>IF('TL-A E-Trim - E-Zyl 3.1'!B297="","",'TL-A E-Trim - E-Zyl 3.1'!B297)</f>
        <v/>
      </c>
    </row>
    <row r="288" spans="1:2" x14ac:dyDescent="0.2">
      <c r="A288" s="320" t="str">
        <f>IF(ISERROR('TL-A E-Trim - E-Zyl 3.1'!AL49),"",'TL-A E-Trim - E-Zyl 3.1'!AL49)</f>
        <v/>
      </c>
      <c r="B288" s="320" t="str">
        <f>IF('TL-A E-Trim - E-Zyl 3.1'!B298="","",'TL-A E-Trim - E-Zyl 3.1'!B298)</f>
        <v/>
      </c>
    </row>
    <row r="289" spans="1:2" x14ac:dyDescent="0.2">
      <c r="A289" s="320" t="str">
        <f>IF(ISERROR('TL-A E-Trim - E-Zyl 3.1'!AL50),"",'TL-A E-Trim - E-Zyl 3.1'!AL50)</f>
        <v/>
      </c>
      <c r="B289" s="320" t="str">
        <f>IF('TL-A E-Trim - E-Zyl 3.1'!B299="","",'TL-A E-Trim - E-Zyl 3.1'!B299)</f>
        <v/>
      </c>
    </row>
    <row r="290" spans="1:2" x14ac:dyDescent="0.2">
      <c r="A290" s="320" t="str">
        <f>IF(ISERROR('TL-A E-Trim - E-Zyl 3.1'!AL51),"",'TL-A E-Trim - E-Zyl 3.1'!AL51)</f>
        <v/>
      </c>
      <c r="B290" s="320" t="str">
        <f>IF('TL-A E-Trim - E-Zyl 3.1'!B300="","",'TL-A E-Trim - E-Zyl 3.1'!B300)</f>
        <v/>
      </c>
    </row>
    <row r="291" spans="1:2" x14ac:dyDescent="0.2">
      <c r="A291" s="320" t="str">
        <f>IF(ISERROR('TL-A E-Trim - E-Zyl 3.1'!AL52),"",'TL-A E-Trim - E-Zyl 3.1'!AL52)</f>
        <v/>
      </c>
      <c r="B291" s="320" t="str">
        <f>IF('TL-A E-Trim - E-Zyl 3.1'!B301="","",'TL-A E-Trim - E-Zyl 3.1'!B301)</f>
        <v/>
      </c>
    </row>
    <row r="292" spans="1:2" x14ac:dyDescent="0.2">
      <c r="A292" s="320" t="str">
        <f>IF(ISERROR('TL-A E-Trim - E-Zyl 3.1'!AL53),"",'TL-A E-Trim - E-Zyl 3.1'!AL53)</f>
        <v/>
      </c>
      <c r="B292" s="320" t="str">
        <f>IF('TL-A E-Trim - E-Zyl 3.1'!B302="","",'TL-A E-Trim - E-Zyl 3.1'!B302)</f>
        <v/>
      </c>
    </row>
    <row r="293" spans="1:2" x14ac:dyDescent="0.2">
      <c r="A293" s="320" t="str">
        <f>IF(ISERROR('TL-A E-Trim - E-Zyl 3.1'!AL54),"",'TL-A E-Trim - E-Zyl 3.1'!AL54)</f>
        <v/>
      </c>
      <c r="B293" s="320" t="str">
        <f>IF('TL-A E-Trim - E-Zyl 3.1'!B303="","",'TL-A E-Trim - E-Zyl 3.1'!B303)</f>
        <v/>
      </c>
    </row>
    <row r="294" spans="1:2" x14ac:dyDescent="0.2">
      <c r="A294" s="320" t="str">
        <f>IF(ISERROR('TL-A E-Trim - E-Zyl 3.1'!AL55),"",'TL-A E-Trim - E-Zyl 3.1'!AL55)</f>
        <v/>
      </c>
      <c r="B294" s="320" t="str">
        <f>IF('TL-A E-Trim - E-Zyl 3.1'!B304="","",'TL-A E-Trim - E-Zyl 3.1'!B304)</f>
        <v/>
      </c>
    </row>
    <row r="295" spans="1:2" x14ac:dyDescent="0.2">
      <c r="A295" s="320" t="str">
        <f>IF(ISERROR('TL-A E-Trim - E-Zyl 3.1'!AL56),"",'TL-A E-Trim - E-Zyl 3.1'!AL56)</f>
        <v/>
      </c>
      <c r="B295" s="320" t="str">
        <f>IF('TL-A E-Trim - E-Zyl 3.1'!B305="","",'TL-A E-Trim - E-Zyl 3.1'!B305)</f>
        <v/>
      </c>
    </row>
    <row r="296" spans="1:2" x14ac:dyDescent="0.2">
      <c r="A296" s="320" t="str">
        <f>IF(ISERROR('TL-A E-Trim - E-Zyl 3.1'!AL57),"",'TL-A E-Trim - E-Zyl 3.1'!AL57)</f>
        <v/>
      </c>
      <c r="B296" s="320" t="str">
        <f>IF('TL-A E-Trim - E-Zyl 3.1'!B306="","",'TL-A E-Trim - E-Zyl 3.1'!B306)</f>
        <v/>
      </c>
    </row>
    <row r="297" spans="1:2" x14ac:dyDescent="0.2">
      <c r="A297" s="320" t="str">
        <f>IF(ISERROR('TL-A E-Trim - E-Zyl 3.1'!AL58),"",'TL-A E-Trim - E-Zyl 3.1'!AL58)</f>
        <v/>
      </c>
      <c r="B297" s="320" t="str">
        <f>IF('TL-A E-Trim - E-Zyl 3.1'!B307="","",'TL-A E-Trim - E-Zyl 3.1'!B307)</f>
        <v/>
      </c>
    </row>
    <row r="298" spans="1:2" x14ac:dyDescent="0.2">
      <c r="A298" s="320" t="str">
        <f>IF(ISERROR('TL-A E-Trim - E-Zyl 3.1'!AL59),"",'TL-A E-Trim - E-Zyl 3.1'!AL59)</f>
        <v/>
      </c>
      <c r="B298" s="320" t="str">
        <f>IF('TL-A E-Trim - E-Zyl 3.1'!B308="","",'TL-A E-Trim - E-Zyl 3.1'!B308)</f>
        <v/>
      </c>
    </row>
    <row r="299" spans="1:2" x14ac:dyDescent="0.2">
      <c r="A299" s="320" t="str">
        <f>IF(ISERROR('TL-A E-Trim - E-Zyl 3.1'!AL60),"",'TL-A E-Trim - E-Zyl 3.1'!AL60)</f>
        <v/>
      </c>
      <c r="B299" s="320" t="str">
        <f>IF('TL-A E-Trim - E-Zyl 3.1'!B309="","",'TL-A E-Trim - E-Zyl 3.1'!B309)</f>
        <v/>
      </c>
    </row>
    <row r="300" spans="1:2" x14ac:dyDescent="0.2">
      <c r="A300" s="320" t="str">
        <f>IF(ISERROR('TL-A E-Trim - E-Zyl 3.1'!AL61),"",'TL-A E-Trim - E-Zyl 3.1'!AL61)</f>
        <v/>
      </c>
      <c r="B300" s="320" t="str">
        <f>IF('TL-A E-Trim - E-Zyl 3.1'!B310="","",'TL-A E-Trim - E-Zyl 3.1'!B310)</f>
        <v/>
      </c>
    </row>
    <row r="301" spans="1:2" x14ac:dyDescent="0.2">
      <c r="A301" s="320" t="str">
        <f>IF(ISERROR('TL-A E-Trim - E-Zyl 3.1'!AL62),"",'TL-A E-Trim - E-Zyl 3.1'!AL62)</f>
        <v/>
      </c>
      <c r="B301" s="320" t="str">
        <f>IF('TL-A E-Trim - E-Zyl 3.1'!B311="","",'TL-A E-Trim - E-Zyl 3.1'!B311)</f>
        <v/>
      </c>
    </row>
    <row r="302" spans="1:2" x14ac:dyDescent="0.2">
      <c r="A302" s="320" t="str">
        <f>IF(ISERROR('TL-A E-Trim - E-Zyl 3.1'!AL63),"",'TL-A E-Trim - E-Zyl 3.1'!AL63)</f>
        <v/>
      </c>
      <c r="B302" s="320" t="str">
        <f>IF('TL-A E-Trim - E-Zyl 3.1'!B312="","",'TL-A E-Trim - E-Zyl 3.1'!B312)</f>
        <v/>
      </c>
    </row>
    <row r="303" spans="1:2" x14ac:dyDescent="0.2">
      <c r="A303" s="320" t="str">
        <f>IF(ISERROR('TL-A E-Trim - E-Zyl 3.1'!AL64),"",'TL-A E-Trim - E-Zyl 3.1'!AL64)</f>
        <v/>
      </c>
      <c r="B303" s="320" t="str">
        <f>IF('TL-A E-Trim - E-Zyl 3.1'!B313="","",'TL-A E-Trim - E-Zyl 3.1'!B313)</f>
        <v/>
      </c>
    </row>
    <row r="304" spans="1:2" x14ac:dyDescent="0.2">
      <c r="A304" s="320" t="str">
        <f>IF(ISERROR('TL-A E-Trim - E-Zyl 3.1'!AL65),"",'TL-A E-Trim - E-Zyl 3.1'!AL65)</f>
        <v/>
      </c>
      <c r="B304" s="320" t="str">
        <f>IF('TL-A E-Trim - E-Zyl 3.1'!B314="","",'TL-A E-Trim - E-Zyl 3.1'!B314)</f>
        <v/>
      </c>
    </row>
    <row r="305" spans="1:2" x14ac:dyDescent="0.2">
      <c r="A305" s="320" t="str">
        <f>IF(ISERROR('TL-A E-Trim - E-Zyl 3.1'!AL66),"",'TL-A E-Trim - E-Zyl 3.1'!AL66)</f>
        <v/>
      </c>
      <c r="B305" s="320" t="str">
        <f>IF('TL-A E-Trim - E-Zyl 3.1'!B315="","",'TL-A E-Trim - E-Zyl 3.1'!B315)</f>
        <v/>
      </c>
    </row>
    <row r="306" spans="1:2" x14ac:dyDescent="0.2">
      <c r="A306" s="320" t="str">
        <f>IF(ISERROR('TL-A E-Trim - E-Zyl 3.1'!AL67),"",'TL-A E-Trim - E-Zyl 3.1'!AL67)</f>
        <v/>
      </c>
      <c r="B306" s="320" t="str">
        <f>IF('TL-A E-Trim - E-Zyl 3.1'!B316="","",'TL-A E-Trim - E-Zyl 3.1'!B316)</f>
        <v/>
      </c>
    </row>
    <row r="307" spans="1:2" x14ac:dyDescent="0.2">
      <c r="A307" s="320" t="str">
        <f>IF(ISERROR('TL-A E-Trim - E-Zyl 3.1'!AL68),"",'TL-A E-Trim - E-Zyl 3.1'!AL68)</f>
        <v/>
      </c>
      <c r="B307" s="320" t="str">
        <f>IF('TL-A E-Trim - E-Zyl 3.1'!B317="","",'TL-A E-Trim - E-Zyl 3.1'!B317)</f>
        <v/>
      </c>
    </row>
    <row r="308" spans="1:2" x14ac:dyDescent="0.2">
      <c r="A308" s="320" t="str">
        <f>IF(ISERROR('TL-A E-Trim - E-Zyl 3.1'!AL69),"",'TL-A E-Trim - E-Zyl 3.1'!AL69)</f>
        <v/>
      </c>
      <c r="B308" s="320" t="str">
        <f>IF('TL-A E-Trim - E-Zyl 3.1'!B318="","",'TL-A E-Trim - E-Zyl 3.1'!B318)</f>
        <v/>
      </c>
    </row>
    <row r="309" spans="1:2" x14ac:dyDescent="0.2">
      <c r="A309" s="320" t="str">
        <f>IF(ISERROR('TL-A E-Trim - E-Zyl 3.1'!AL70),"",'TL-A E-Trim - E-Zyl 3.1'!AL70)</f>
        <v/>
      </c>
      <c r="B309" s="320" t="str">
        <f>IF('TL-A E-Trim - E-Zyl 3.1'!B319="","",'TL-A E-Trim - E-Zyl 3.1'!B319)</f>
        <v/>
      </c>
    </row>
    <row r="310" spans="1:2" x14ac:dyDescent="0.2">
      <c r="A310" s="320" t="str">
        <f>IF(ISERROR('TL-A E-Trim - E-Zyl 3.1'!AL71),"",'TL-A E-Trim - E-Zyl 3.1'!AL71)</f>
        <v/>
      </c>
      <c r="B310" s="320" t="str">
        <f>IF('TL-A E-Trim - E-Zyl 3.1'!B320="","",'TL-A E-Trim - E-Zyl 3.1'!B320)</f>
        <v/>
      </c>
    </row>
    <row r="311" spans="1:2" x14ac:dyDescent="0.2">
      <c r="A311" s="320" t="str">
        <f>IF(ISERROR('TL-A E-Trim - E-Zyl 3.1'!AL72),"",'TL-A E-Trim - E-Zyl 3.1'!AL72)</f>
        <v/>
      </c>
      <c r="B311" s="320" t="str">
        <f>IF('TL-A E-Trim - E-Zyl 3.1'!B321="","",'TL-A E-Trim - E-Zyl 3.1'!B321)</f>
        <v/>
      </c>
    </row>
    <row r="312" spans="1:2" x14ac:dyDescent="0.2">
      <c r="A312" s="320" t="str">
        <f>IF(ISERROR('TL-A E-Trim - E-Zyl 3.1'!AL73),"",'TL-A E-Trim - E-Zyl 3.1'!AL73)</f>
        <v/>
      </c>
      <c r="B312" s="320" t="str">
        <f>IF('TL-A E-Trim - E-Zyl 3.1'!B322="","",'TL-A E-Trim - E-Zyl 3.1'!B322)</f>
        <v/>
      </c>
    </row>
    <row r="313" spans="1:2" x14ac:dyDescent="0.2">
      <c r="A313" s="320" t="str">
        <f>IF(ISERROR('TL-A E-Trim - E-Zyl 3.1'!AL74),"",'TL-A E-Trim - E-Zyl 3.1'!AL74)</f>
        <v/>
      </c>
      <c r="B313" s="320" t="str">
        <f>IF('TL-A E-Trim - E-Zyl 3.1'!B323="","",'TL-A E-Trim - E-Zyl 3.1'!B323)</f>
        <v/>
      </c>
    </row>
    <row r="314" spans="1:2" x14ac:dyDescent="0.2">
      <c r="A314" s="320" t="str">
        <f>IF(ISERROR('TL-A E-Trim - E-Zyl 3.1'!AL75),"",'TL-A E-Trim - E-Zyl 3.1'!AL75)</f>
        <v/>
      </c>
      <c r="B314" s="320" t="str">
        <f>IF('TL-A E-Trim - E-Zyl 3.1'!B324="","",'TL-A E-Trim - E-Zyl 3.1'!B324)</f>
        <v/>
      </c>
    </row>
    <row r="315" spans="1:2" x14ac:dyDescent="0.2">
      <c r="A315" s="320" t="str">
        <f>IF(ISERROR('TL-A E-Trim - E-Zyl 3.1'!AL76),"",'TL-A E-Trim - E-Zyl 3.1'!AL76)</f>
        <v/>
      </c>
      <c r="B315" s="320" t="str">
        <f>IF('TL-A E-Trim - E-Zyl 3.1'!B325="","",'TL-A E-Trim - E-Zyl 3.1'!B325)</f>
        <v/>
      </c>
    </row>
    <row r="316" spans="1:2" x14ac:dyDescent="0.2">
      <c r="A316" s="320" t="str">
        <f>IF(ISERROR('TL-A E-Trim - E-Zyl 3.1'!AL77),"",'TL-A E-Trim - E-Zyl 3.1'!AL77)</f>
        <v/>
      </c>
      <c r="B316" s="320" t="str">
        <f>IF('TL-A E-Trim - E-Zyl 3.1'!B326="","",'TL-A E-Trim - E-Zyl 3.1'!B326)</f>
        <v/>
      </c>
    </row>
    <row r="317" spans="1:2" x14ac:dyDescent="0.2">
      <c r="A317" s="320" t="str">
        <f>IF(ISERROR('TL-A E-Trim - E-Zyl 3.1'!AL78),"",'TL-A E-Trim - E-Zyl 3.1'!AL78)</f>
        <v/>
      </c>
      <c r="B317" s="320" t="str">
        <f>IF('TL-A E-Trim - E-Zyl 3.1'!B327="","",'TL-A E-Trim - E-Zyl 3.1'!B327)</f>
        <v/>
      </c>
    </row>
    <row r="318" spans="1:2" x14ac:dyDescent="0.2">
      <c r="A318" s="320" t="str">
        <f>IF(ISERROR('TL-A E-Trim - E-Zyl 3.1'!AL79),"",'TL-A E-Trim - E-Zyl 3.1'!AL79)</f>
        <v/>
      </c>
      <c r="B318" s="320" t="str">
        <f>IF('TL-A E-Trim - E-Zyl 3.1'!B328="","",'TL-A E-Trim - E-Zyl 3.1'!B328)</f>
        <v/>
      </c>
    </row>
    <row r="319" spans="1:2" x14ac:dyDescent="0.2">
      <c r="A319" s="320" t="str">
        <f>IF(ISERROR('TL-A E-Trim - E-Zyl 3.1'!AL80),"",'TL-A E-Trim - E-Zyl 3.1'!AL80)</f>
        <v/>
      </c>
      <c r="B319" s="320" t="str">
        <f>IF('TL-A E-Trim - E-Zyl 3.1'!B329="","",'TL-A E-Trim - E-Zyl 3.1'!B329)</f>
        <v/>
      </c>
    </row>
    <row r="320" spans="1:2" x14ac:dyDescent="0.2">
      <c r="A320" s="320" t="str">
        <f>IF(ISERROR('TL-A E-Trim - E-Zyl 3.1'!AL81),"",'TL-A E-Trim - E-Zyl 3.1'!AL81)</f>
        <v/>
      </c>
      <c r="B320" s="320" t="str">
        <f>IF('TL-A E-Trim - E-Zyl 3.1'!B330="","",'TL-A E-Trim - E-Zyl 3.1'!B330)</f>
        <v/>
      </c>
    </row>
    <row r="321" spans="1:2" x14ac:dyDescent="0.2">
      <c r="A321" s="320" t="str">
        <f>IF(ISERROR('TL-A E-Trim - E-Zyl 3.1'!AL82),"",'TL-A E-Trim - E-Zyl 3.1'!AL82)</f>
        <v/>
      </c>
      <c r="B321" s="320" t="str">
        <f>IF('TL-A E-Trim - E-Zyl 3.1'!B331="","",'TL-A E-Trim - E-Zyl 3.1'!B331)</f>
        <v/>
      </c>
    </row>
    <row r="322" spans="1:2" x14ac:dyDescent="0.2">
      <c r="A322" s="320" t="str">
        <f>IF(ISERROR('TL-A E-Trim - E-Zyl 3.1'!AL83),"",'TL-A E-Trim - E-Zyl 3.1'!AL83)</f>
        <v/>
      </c>
      <c r="B322" s="320" t="str">
        <f>IF('TL-A E-Trim - E-Zyl 3.1'!B332="","",'TL-A E-Trim - E-Zyl 3.1'!B332)</f>
        <v/>
      </c>
    </row>
    <row r="323" spans="1:2" x14ac:dyDescent="0.2">
      <c r="A323" s="320" t="str">
        <f>IF(ISERROR('TL-A E-Trim - E-Zyl 3.1'!AL84),"",'TL-A E-Trim - E-Zyl 3.1'!AL84)</f>
        <v/>
      </c>
      <c r="B323" s="320" t="str">
        <f>IF('TL-A E-Trim - E-Zyl 3.1'!B333="","",'TL-A E-Trim - E-Zyl 3.1'!B333)</f>
        <v/>
      </c>
    </row>
    <row r="324" spans="1:2" x14ac:dyDescent="0.2">
      <c r="A324" s="320" t="str">
        <f>IF(ISERROR('TL-A E-Trim - E-Zyl 3.1'!AL85),"",'TL-A E-Trim - E-Zyl 3.1'!AL85)</f>
        <v/>
      </c>
      <c r="B324" s="320" t="str">
        <f>IF('TL-A E-Trim - E-Zyl 3.1'!B334="","",'TL-A E-Trim - E-Zyl 3.1'!B334)</f>
        <v/>
      </c>
    </row>
    <row r="325" spans="1:2" x14ac:dyDescent="0.2">
      <c r="A325" s="320" t="str">
        <f>IF(ISERROR('TL-A E-Trim - E-Zyl 3.1'!AL86),"",'TL-A E-Trim - E-Zyl 3.1'!AL86)</f>
        <v/>
      </c>
      <c r="B325" s="320" t="str">
        <f>IF('TL-A E-Trim - E-Zyl 3.1'!B335="","",'TL-A E-Trim - E-Zyl 3.1'!B335)</f>
        <v/>
      </c>
    </row>
    <row r="326" spans="1:2" x14ac:dyDescent="0.2">
      <c r="A326" s="320" t="str">
        <f>IF(ISERROR('TL-A E-Trim - E-Zyl 3.1'!AL87),"",'TL-A E-Trim - E-Zyl 3.1'!AL87)</f>
        <v/>
      </c>
      <c r="B326" s="320" t="str">
        <f>IF('TL-A E-Trim - E-Zyl 3.1'!B336="","",'TL-A E-Trim - E-Zyl 3.1'!B336)</f>
        <v/>
      </c>
    </row>
    <row r="327" spans="1:2" x14ac:dyDescent="0.2">
      <c r="A327" s="320" t="str">
        <f>IF(ISERROR('TL-A E-Trim - E-Zyl 3.1'!AL88),"",'TL-A E-Trim - E-Zyl 3.1'!AL88)</f>
        <v/>
      </c>
      <c r="B327" s="320" t="str">
        <f>IF('TL-A E-Trim - E-Zyl 3.1'!B337="","",'TL-A E-Trim - E-Zyl 3.1'!B337)</f>
        <v/>
      </c>
    </row>
    <row r="328" spans="1:2" x14ac:dyDescent="0.2">
      <c r="A328" s="320" t="str">
        <f>IF(ISERROR('TL-A E-Trim - E-Zyl 3.1'!AL89),"",'TL-A E-Trim - E-Zyl 3.1'!AL89)</f>
        <v/>
      </c>
      <c r="B328" s="320" t="str">
        <f>IF('TL-A E-Trim - E-Zyl 3.1'!B338="","",'TL-A E-Trim - E-Zyl 3.1'!B338)</f>
        <v/>
      </c>
    </row>
    <row r="329" spans="1:2" x14ac:dyDescent="0.2">
      <c r="A329" s="320" t="str">
        <f>IF(ISERROR('TL-A E-Trim - E-Zyl 3.1'!AL90),"",'TL-A E-Trim - E-Zyl 3.1'!AL90)</f>
        <v/>
      </c>
      <c r="B329" s="320" t="str">
        <f>IF('TL-A E-Trim - E-Zyl 3.1'!B339="","",'TL-A E-Trim - E-Zyl 3.1'!B339)</f>
        <v/>
      </c>
    </row>
    <row r="330" spans="1:2" x14ac:dyDescent="0.2">
      <c r="A330" s="320" t="str">
        <f>IF(ISERROR('TL-A E-Trim - E-Zyl 3.1'!AL91),"",'TL-A E-Trim - E-Zyl 3.1'!AL91)</f>
        <v/>
      </c>
      <c r="B330" s="320" t="str">
        <f>IF('TL-A E-Trim - E-Zyl 3.1'!B340="","",'TL-A E-Trim - E-Zyl 3.1'!B340)</f>
        <v/>
      </c>
    </row>
    <row r="331" spans="1:2" x14ac:dyDescent="0.2">
      <c r="A331" s="320" t="str">
        <f>IF(ISERROR('TL-A E-Trim - E-Zyl 3.1'!AL92),"",'TL-A E-Trim - E-Zyl 3.1'!AL92)</f>
        <v/>
      </c>
      <c r="B331" s="320" t="str">
        <f>IF('TL-A E-Trim - E-Zyl 3.1'!B341="","",'TL-A E-Trim - E-Zyl 3.1'!B341)</f>
        <v/>
      </c>
    </row>
    <row r="332" spans="1:2" x14ac:dyDescent="0.2">
      <c r="A332" s="320" t="str">
        <f>IF(ISERROR('TL-A E-Trim - E-Zyl 3.1'!AL93),"",'TL-A E-Trim - E-Zyl 3.1'!AL93)</f>
        <v/>
      </c>
      <c r="B332" s="320" t="str">
        <f>IF('TL-A E-Trim - E-Zyl 3.1'!B342="","",'TL-A E-Trim - E-Zyl 3.1'!B342)</f>
        <v/>
      </c>
    </row>
    <row r="333" spans="1:2" x14ac:dyDescent="0.2">
      <c r="A333" s="320" t="str">
        <f>IF(ISERROR('TL-A E-Trim - E-Zyl 3.1'!AL94),"",'TL-A E-Trim - E-Zyl 3.1'!AL94)</f>
        <v/>
      </c>
      <c r="B333" s="320" t="str">
        <f>IF('TL-A E-Trim - E-Zyl 3.1'!B343="","",'TL-A E-Trim - E-Zyl 3.1'!B343)</f>
        <v/>
      </c>
    </row>
    <row r="334" spans="1:2" x14ac:dyDescent="0.2">
      <c r="A334" s="320" t="str">
        <f>IF(ISERROR('TL-A E-Trim - E-Zyl 3.1'!AL95),"",'TL-A E-Trim - E-Zyl 3.1'!AL95)</f>
        <v/>
      </c>
      <c r="B334" s="320" t="str">
        <f>IF('TL-A E-Trim - E-Zyl 3.1'!B344="","",'TL-A E-Trim - E-Zyl 3.1'!B344)</f>
        <v/>
      </c>
    </row>
    <row r="335" spans="1:2" x14ac:dyDescent="0.2">
      <c r="A335" s="320" t="str">
        <f>IF(ISERROR('TL-A E-Trim - E-Zyl 3.1'!AL96),"",'TL-A E-Trim - E-Zyl 3.1'!AL96)</f>
        <v/>
      </c>
      <c r="B335" s="320" t="str">
        <f>IF('TL-A E-Trim - E-Zyl 3.1'!B345="","",'TL-A E-Trim - E-Zyl 3.1'!B345)</f>
        <v/>
      </c>
    </row>
    <row r="336" spans="1:2" x14ac:dyDescent="0.2">
      <c r="A336" s="320" t="str">
        <f>IF(ISERROR('TL-A E-Trim - E-Zyl 3.1'!AL97),"",'TL-A E-Trim - E-Zyl 3.1'!AL97)</f>
        <v/>
      </c>
      <c r="B336" s="320" t="str">
        <f>IF('TL-A E-Trim - E-Zyl 3.1'!B346="","",'TL-A E-Trim - E-Zyl 3.1'!B346)</f>
        <v/>
      </c>
    </row>
    <row r="337" spans="1:2" x14ac:dyDescent="0.2">
      <c r="A337" s="320" t="str">
        <f>IF(ISERROR('TL-A E-Trim - E-Zyl 3.1'!AL98),"",'TL-A E-Trim - E-Zyl 3.1'!AL98)</f>
        <v/>
      </c>
      <c r="B337" s="320" t="str">
        <f>IF('TL-A E-Trim - E-Zyl 3.1'!B347="","",'TL-A E-Trim - E-Zyl 3.1'!B347)</f>
        <v/>
      </c>
    </row>
    <row r="338" spans="1:2" x14ac:dyDescent="0.2">
      <c r="A338" s="320" t="str">
        <f>IF(ISERROR('TL-A E-Trim - E-Zyl 3.1'!AL99),"",'TL-A E-Trim - E-Zyl 3.1'!AL99)</f>
        <v/>
      </c>
      <c r="B338" s="320" t="str">
        <f>IF('TL-A E-Trim - E-Zyl 3.1'!B348="","",'TL-A E-Trim - E-Zyl 3.1'!B348)</f>
        <v/>
      </c>
    </row>
    <row r="339" spans="1:2" x14ac:dyDescent="0.2">
      <c r="A339" s="320" t="str">
        <f>IF(ISERROR('TL-A E-Trim - E-Zyl 3.1'!AL100),"",'TL-A E-Trim - E-Zyl 3.1'!AL100)</f>
        <v/>
      </c>
      <c r="B339" s="320" t="str">
        <f>IF('TL-A E-Trim - E-Zyl 3.1'!B349="","",'TL-A E-Trim - E-Zyl 3.1'!B349)</f>
        <v/>
      </c>
    </row>
    <row r="340" spans="1:2" x14ac:dyDescent="0.2">
      <c r="A340" s="320" t="str">
        <f>IF(ISERROR('TL-A E-Trim - E-Zyl 3.1'!AL101),"",'TL-A E-Trim - E-Zyl 3.1'!AL101)</f>
        <v/>
      </c>
      <c r="B340" s="320" t="str">
        <f>IF('TL-A E-Trim - E-Zyl 3.1'!B350="","",'TL-A E-Trim - E-Zyl 3.1'!B350)</f>
        <v/>
      </c>
    </row>
    <row r="341" spans="1:2" x14ac:dyDescent="0.2">
      <c r="A341" s="320" t="str">
        <f>IF(ISERROR('TL-A E-Trim - E-Zyl 3.1'!AL102),"",'TL-A E-Trim - E-Zyl 3.1'!AL102)</f>
        <v/>
      </c>
      <c r="B341" s="320" t="str">
        <f>IF('TL-A E-Trim - E-Zyl 3.1'!B351="","",'TL-A E-Trim - E-Zyl 3.1'!B351)</f>
        <v/>
      </c>
    </row>
    <row r="342" spans="1:2" x14ac:dyDescent="0.2">
      <c r="A342" s="320" t="str">
        <f>IF(ISERROR('TL-A E-Trim - E-Zyl 3.1'!AL103),"",'TL-A E-Trim - E-Zyl 3.1'!AL103)</f>
        <v/>
      </c>
      <c r="B342" s="320" t="str">
        <f>IF('TL-A E-Trim - E-Zyl 3.1'!B352="","",'TL-A E-Trim - E-Zyl 3.1'!B352)</f>
        <v/>
      </c>
    </row>
    <row r="343" spans="1:2" x14ac:dyDescent="0.2">
      <c r="A343" s="320" t="str">
        <f>IF(ISERROR('TL-A E-Trim - E-Zyl 3.1'!AL104),"",'TL-A E-Trim - E-Zyl 3.1'!AL104)</f>
        <v/>
      </c>
      <c r="B343" s="320" t="str">
        <f>IF('TL-A E-Trim - E-Zyl 3.1'!B353="","",'TL-A E-Trim - E-Zyl 3.1'!B353)</f>
        <v/>
      </c>
    </row>
    <row r="344" spans="1:2" x14ac:dyDescent="0.2">
      <c r="A344" s="320" t="str">
        <f>IF(ISERROR('TL-A E-Trim - E-Zyl 3.1'!AL105),"",'TL-A E-Trim - E-Zyl 3.1'!AL105)</f>
        <v/>
      </c>
      <c r="B344" s="320" t="str">
        <f>IF('TL-A E-Trim - E-Zyl 3.1'!B354="","",'TL-A E-Trim - E-Zyl 3.1'!B354)</f>
        <v/>
      </c>
    </row>
    <row r="345" spans="1:2" x14ac:dyDescent="0.2">
      <c r="A345" s="320" t="str">
        <f>IF(ISERROR('TL-A E-Trim - E-Zyl 3.1'!AL106),"",'TL-A E-Trim - E-Zyl 3.1'!AL106)</f>
        <v/>
      </c>
      <c r="B345" s="320" t="str">
        <f>IF('TL-A E-Trim - E-Zyl 3.1'!B355="","",'TL-A E-Trim - E-Zyl 3.1'!B355)</f>
        <v/>
      </c>
    </row>
    <row r="346" spans="1:2" x14ac:dyDescent="0.2">
      <c r="A346" s="320" t="str">
        <f>IF(ISERROR('TL-A E-Trim - E-Zyl 3.1'!AL107),"",'TL-A E-Trim - E-Zyl 3.1'!AL107)</f>
        <v/>
      </c>
      <c r="B346" s="320" t="str">
        <f>IF('TL-A E-Trim - E-Zyl 3.1'!B356="","",'TL-A E-Trim - E-Zyl 3.1'!B356)</f>
        <v/>
      </c>
    </row>
    <row r="347" spans="1:2" x14ac:dyDescent="0.2">
      <c r="A347" s="320" t="str">
        <f>IF(ISERROR('TL-A E-Trim - E-Zyl 3.1'!AL108),"",'TL-A E-Trim - E-Zyl 3.1'!AL108)</f>
        <v/>
      </c>
      <c r="B347" s="320" t="str">
        <f>IF('TL-A E-Trim - E-Zyl 3.1'!B357="","",'TL-A E-Trim - E-Zyl 3.1'!B357)</f>
        <v/>
      </c>
    </row>
    <row r="348" spans="1:2" x14ac:dyDescent="0.2">
      <c r="A348" s="320" t="str">
        <f>IF(ISERROR('TL-A E-Trim - E-Zyl 3.1'!AL109),"",'TL-A E-Trim - E-Zyl 3.1'!AL109)</f>
        <v/>
      </c>
      <c r="B348" s="320" t="str">
        <f>IF('TL-A E-Trim - E-Zyl 3.1'!B358="","",'TL-A E-Trim - E-Zyl 3.1'!B358)</f>
        <v/>
      </c>
    </row>
    <row r="349" spans="1:2" x14ac:dyDescent="0.2">
      <c r="A349" s="320" t="str">
        <f>IF(ISERROR('TL-A E-Trim - E-Zyl 3.1'!AL110),"",'TL-A E-Trim - E-Zyl 3.1'!AL110)</f>
        <v/>
      </c>
      <c r="B349" s="320" t="str">
        <f>IF('TL-A E-Trim - E-Zyl 3.1'!B359="","",'TL-A E-Trim - E-Zyl 3.1'!B359)</f>
        <v/>
      </c>
    </row>
    <row r="350" spans="1:2" x14ac:dyDescent="0.2">
      <c r="A350" s="320" t="str">
        <f>IF(ISERROR('TL-A E-Trim - E-Zyl 3.1'!AL111),"",'TL-A E-Trim - E-Zyl 3.1'!AL111)</f>
        <v/>
      </c>
      <c r="B350" s="320" t="str">
        <f>IF('TL-A E-Trim - E-Zyl 3.1'!B360="","",'TL-A E-Trim - E-Zyl 3.1'!B360)</f>
        <v/>
      </c>
    </row>
    <row r="351" spans="1:2" x14ac:dyDescent="0.2">
      <c r="A351" s="320" t="str">
        <f>IF(ISERROR('TL-A E-Trim - E-Zyl 3.1'!AL112),"",'TL-A E-Trim - E-Zyl 3.1'!AL112)</f>
        <v/>
      </c>
      <c r="B351" s="320" t="str">
        <f>IF('TL-A E-Trim - E-Zyl 3.1'!B361="","",'TL-A E-Trim - E-Zyl 3.1'!B361)</f>
        <v/>
      </c>
    </row>
    <row r="352" spans="1:2" x14ac:dyDescent="0.2">
      <c r="A352" s="320" t="str">
        <f>IF(ISERROR('TL-A E-Trim - E-Zyl 3.1'!AL113),"",'TL-A E-Trim - E-Zyl 3.1'!AL113)</f>
        <v/>
      </c>
      <c r="B352" s="320" t="str">
        <f>IF('TL-A E-Trim - E-Zyl 3.1'!B362="","",'TL-A E-Trim - E-Zyl 3.1'!B362)</f>
        <v/>
      </c>
    </row>
    <row r="353" spans="1:2" x14ac:dyDescent="0.2">
      <c r="A353" s="320" t="str">
        <f>IF(ISERROR('TL-A E-Trim - E-Zyl 3.1'!AL114),"",'TL-A E-Trim - E-Zyl 3.1'!AL114)</f>
        <v/>
      </c>
      <c r="B353" s="320" t="str">
        <f>IF('TL-A E-Trim - E-Zyl 3.1'!B363="","",'TL-A E-Trim - E-Zyl 3.1'!B363)</f>
        <v/>
      </c>
    </row>
    <row r="354" spans="1:2" x14ac:dyDescent="0.2">
      <c r="A354" s="320" t="str">
        <f>IF(ISERROR('TL-A E-Trim - E-Zyl 3.1'!AL115),"",'TL-A E-Trim - E-Zyl 3.1'!AL115)</f>
        <v/>
      </c>
      <c r="B354" s="320" t="str">
        <f>IF('TL-A E-Trim - E-Zyl 3.1'!B364="","",'TL-A E-Trim - E-Zyl 3.1'!B364)</f>
        <v/>
      </c>
    </row>
    <row r="355" spans="1:2" x14ac:dyDescent="0.2">
      <c r="A355" s="320" t="str">
        <f>IF(ISERROR('TL-A E-Trim - E-Zyl 3.1'!AL116),"",'TL-A E-Trim - E-Zyl 3.1'!AL116)</f>
        <v/>
      </c>
      <c r="B355" s="320" t="str">
        <f>IF('TL-A E-Trim - E-Zyl 3.1'!B365="","",'TL-A E-Trim - E-Zyl 3.1'!B365)</f>
        <v/>
      </c>
    </row>
    <row r="356" spans="1:2" x14ac:dyDescent="0.2">
      <c r="A356" s="320" t="str">
        <f>IF(ISERROR('TL-A E-Trim - E-Zyl 3.1'!AL117),"",'TL-A E-Trim - E-Zyl 3.1'!AL117)</f>
        <v/>
      </c>
      <c r="B356" s="320" t="str">
        <f>IF('TL-A E-Trim - E-Zyl 3.1'!B366="","",'TL-A E-Trim - E-Zyl 3.1'!B366)</f>
        <v/>
      </c>
    </row>
    <row r="357" spans="1:2" x14ac:dyDescent="0.2">
      <c r="A357" s="320" t="str">
        <f>IF(ISERROR('TL-A E-Trim - E-Zyl 3.1'!AL118),"",'TL-A E-Trim - E-Zyl 3.1'!AL118)</f>
        <v/>
      </c>
      <c r="B357" s="320" t="str">
        <f>IF('TL-A E-Trim - E-Zyl 3.1'!B367="","",'TL-A E-Trim - E-Zyl 3.1'!B367)</f>
        <v/>
      </c>
    </row>
    <row r="358" spans="1:2" x14ac:dyDescent="0.2">
      <c r="A358" s="320" t="str">
        <f>IF(ISERROR('TL-A E-Trim - E-Zyl 3.1'!AL119),"",'TL-A E-Trim - E-Zyl 3.1'!AL119)</f>
        <v/>
      </c>
      <c r="B358" s="320" t="str">
        <f>IF('TL-A E-Trim - E-Zyl 3.1'!B368="","",'TL-A E-Trim - E-Zyl 3.1'!B368)</f>
        <v/>
      </c>
    </row>
    <row r="359" spans="1:2" x14ac:dyDescent="0.2">
      <c r="A359" s="320" t="str">
        <f>IF(ISERROR('TL-A E-Trim - E-Zyl 3.1'!AL120),"",'TL-A E-Trim - E-Zyl 3.1'!AL120)</f>
        <v/>
      </c>
      <c r="B359" s="320" t="str">
        <f>IF('TL-A E-Trim - E-Zyl 3.1'!B369="","",'TL-A E-Trim - E-Zyl 3.1'!B369)</f>
        <v/>
      </c>
    </row>
    <row r="360" spans="1:2" x14ac:dyDescent="0.2">
      <c r="A360" s="320" t="str">
        <f>IF(ISERROR('TL-A E-Trim - E-Zyl 3.1'!AL121),"",'TL-A E-Trim - E-Zyl 3.1'!AL121)</f>
        <v/>
      </c>
      <c r="B360" s="320" t="str">
        <f>IF('TL-A E-Trim - E-Zyl 3.1'!B370="","",'TL-A E-Trim - E-Zyl 3.1'!B370)</f>
        <v/>
      </c>
    </row>
    <row r="361" spans="1:2" x14ac:dyDescent="0.2">
      <c r="A361" s="320" t="str">
        <f>IF(ISERROR('TL-A E-Trim - E-Zyl 3.1'!AL122),"",'TL-A E-Trim - E-Zyl 3.1'!AL122)</f>
        <v/>
      </c>
      <c r="B361" s="320" t="str">
        <f>IF('TL-A E-Trim - E-Zyl 3.1'!B371="","",'TL-A E-Trim - E-Zyl 3.1'!B371)</f>
        <v/>
      </c>
    </row>
    <row r="362" spans="1:2" x14ac:dyDescent="0.2">
      <c r="A362" s="320" t="str">
        <f>IF(ISERROR('TL-A E-Trim - E-Zyl 3.1'!AL123),"",'TL-A E-Trim - E-Zyl 3.1'!AL123)</f>
        <v/>
      </c>
      <c r="B362" s="320" t="str">
        <f>IF('TL-A E-Trim - E-Zyl 3.1'!B372="","",'TL-A E-Trim - E-Zyl 3.1'!B372)</f>
        <v/>
      </c>
    </row>
    <row r="363" spans="1:2" x14ac:dyDescent="0.2">
      <c r="A363" s="320" t="str">
        <f>IF(ISERROR('TL-A E-Trim - E-Zyl 3.1'!AL124),"",'TL-A E-Trim - E-Zyl 3.1'!AL124)</f>
        <v/>
      </c>
      <c r="B363" s="320" t="str">
        <f>IF('TL-A E-Trim - E-Zyl 3.1'!B373="","",'TL-A E-Trim - E-Zyl 3.1'!B373)</f>
        <v/>
      </c>
    </row>
    <row r="364" spans="1:2" x14ac:dyDescent="0.2">
      <c r="A364" s="320" t="str">
        <f>IF(ISERROR('TL-A E-Trim - E-Zyl 3.1'!AL125),"",'TL-A E-Trim - E-Zyl 3.1'!AL125)</f>
        <v/>
      </c>
      <c r="B364" s="320" t="str">
        <f>IF('TL-A E-Trim - E-Zyl 3.1'!B374="","",'TL-A E-Trim - E-Zyl 3.1'!B374)</f>
        <v/>
      </c>
    </row>
    <row r="365" spans="1:2" x14ac:dyDescent="0.2">
      <c r="A365" s="320" t="str">
        <f>IF(ISERROR('TL-A E-Trim - E-Zyl 3.1'!AL126),"",'TL-A E-Trim - E-Zyl 3.1'!AL126)</f>
        <v/>
      </c>
      <c r="B365" s="320" t="str">
        <f>IF('TL-A E-Trim - E-Zyl 3.1'!B375="","",'TL-A E-Trim - E-Zyl 3.1'!B375)</f>
        <v/>
      </c>
    </row>
    <row r="366" spans="1:2" x14ac:dyDescent="0.2">
      <c r="A366" s="320" t="str">
        <f>IF(ISERROR('TL-A E-Trim - E-Zyl 3.1'!AL127),"",'TL-A E-Trim - E-Zyl 3.1'!AL127)</f>
        <v/>
      </c>
      <c r="B366" s="320" t="str">
        <f>IF('TL-A E-Trim - E-Zyl 3.1'!B376="","",'TL-A E-Trim - E-Zyl 3.1'!B376)</f>
        <v/>
      </c>
    </row>
    <row r="367" spans="1:2" x14ac:dyDescent="0.2">
      <c r="A367" s="320" t="str">
        <f>IF(ISERROR('TL-A E-Trim - E-Zyl 3.1'!AL128),"",'TL-A E-Trim - E-Zyl 3.1'!AL128)</f>
        <v/>
      </c>
      <c r="B367" s="320" t="str">
        <f>IF('TL-A E-Trim - E-Zyl 3.1'!B377="","",'TL-A E-Trim - E-Zyl 3.1'!B377)</f>
        <v/>
      </c>
    </row>
    <row r="368" spans="1:2" x14ac:dyDescent="0.2">
      <c r="A368" s="320" t="str">
        <f>IF(ISERROR('TL-A E-Trim - E-Zyl 3.1'!AL129),"",'TL-A E-Trim - E-Zyl 3.1'!AL129)</f>
        <v/>
      </c>
      <c r="B368" s="320" t="str">
        <f>IF('TL-A E-Trim - E-Zyl 3.1'!B378="","",'TL-A E-Trim - E-Zyl 3.1'!B378)</f>
        <v/>
      </c>
    </row>
    <row r="369" spans="1:2" x14ac:dyDescent="0.2">
      <c r="A369" s="320" t="str">
        <f>IF(ISERROR('TL-A E-Trim - E-Zyl 3.1'!AL130),"",'TL-A E-Trim - E-Zyl 3.1'!AL130)</f>
        <v/>
      </c>
      <c r="B369" s="320" t="str">
        <f>IF('TL-A E-Trim - E-Zyl 3.1'!B379="","",'TL-A E-Trim - E-Zyl 3.1'!B379)</f>
        <v/>
      </c>
    </row>
    <row r="370" spans="1:2" x14ac:dyDescent="0.2">
      <c r="A370" s="320" t="str">
        <f>IF(ISERROR('TL-A E-Trim - E-Zyl 3.1'!AL131),"",'TL-A E-Trim - E-Zyl 3.1'!AL131)</f>
        <v/>
      </c>
      <c r="B370" s="320" t="str">
        <f>IF('TL-A E-Trim - E-Zyl 3.1'!B380="","",'TL-A E-Trim - E-Zyl 3.1'!B380)</f>
        <v/>
      </c>
    </row>
    <row r="371" spans="1:2" x14ac:dyDescent="0.2">
      <c r="A371" s="320" t="str">
        <f>IF(ISERROR('TL-A E-Trim - E-Zyl 3.1'!AL132),"",'TL-A E-Trim - E-Zyl 3.1'!AL132)</f>
        <v/>
      </c>
      <c r="B371" s="320" t="str">
        <f>IF('TL-A E-Trim - E-Zyl 3.1'!B381="","",'TL-A E-Trim - E-Zyl 3.1'!B381)</f>
        <v/>
      </c>
    </row>
    <row r="372" spans="1:2" x14ac:dyDescent="0.2">
      <c r="A372" s="320" t="str">
        <f>IF(ISERROR('TL-A E-Trim - E-Zyl 3.1'!AL133),"",'TL-A E-Trim - E-Zyl 3.1'!AL133)</f>
        <v/>
      </c>
      <c r="B372" s="320" t="str">
        <f>IF('TL-A E-Trim - E-Zyl 3.1'!B382="","",'TL-A E-Trim - E-Zyl 3.1'!B382)</f>
        <v/>
      </c>
    </row>
    <row r="373" spans="1:2" x14ac:dyDescent="0.2">
      <c r="A373" s="320" t="str">
        <f>IF(ISERROR('TL-A E-Trim - E-Zyl 3.1'!AL134),"",'TL-A E-Trim - E-Zyl 3.1'!AL134)</f>
        <v/>
      </c>
      <c r="B373" s="320" t="str">
        <f>IF('TL-A E-Trim - E-Zyl 3.1'!B383="","",'TL-A E-Trim - E-Zyl 3.1'!B383)</f>
        <v/>
      </c>
    </row>
    <row r="374" spans="1:2" x14ac:dyDescent="0.2">
      <c r="A374" s="320" t="str">
        <f>IF(ISERROR('TL-A E-Trim - E-Zyl 3.1'!AL135),"",'TL-A E-Trim - E-Zyl 3.1'!AL135)</f>
        <v/>
      </c>
      <c r="B374" s="320" t="str">
        <f>IF('TL-A E-Trim - E-Zyl 3.1'!B384="","",'TL-A E-Trim - E-Zyl 3.1'!B384)</f>
        <v/>
      </c>
    </row>
    <row r="375" spans="1:2" x14ac:dyDescent="0.2">
      <c r="A375" s="320" t="str">
        <f>IF(ISERROR('TL-A E-Trim - E-Zyl 3.1'!AL136),"",'TL-A E-Trim - E-Zyl 3.1'!AL136)</f>
        <v/>
      </c>
      <c r="B375" s="320" t="str">
        <f>IF('TL-A E-Trim - E-Zyl 3.1'!B385="","",'TL-A E-Trim - E-Zyl 3.1'!B385)</f>
        <v/>
      </c>
    </row>
    <row r="376" spans="1:2" x14ac:dyDescent="0.2">
      <c r="A376" s="320" t="str">
        <f>IF(ISERROR('TL-A E-Trim - E-Zyl 3.1'!AL137),"",'TL-A E-Trim - E-Zyl 3.1'!AL137)</f>
        <v/>
      </c>
      <c r="B376" s="320" t="str">
        <f>IF('TL-A E-Trim - E-Zyl 3.1'!B386="","",'TL-A E-Trim - E-Zyl 3.1'!B386)</f>
        <v/>
      </c>
    </row>
    <row r="377" spans="1:2" x14ac:dyDescent="0.2">
      <c r="A377" s="320" t="str">
        <f>IF(ISERROR('TL-A E-Trim - E-Zyl 3.1'!AL138),"",'TL-A E-Trim - E-Zyl 3.1'!AL138)</f>
        <v/>
      </c>
      <c r="B377" s="320" t="str">
        <f>IF('TL-A E-Trim - E-Zyl 3.1'!B387="","",'TL-A E-Trim - E-Zyl 3.1'!B387)</f>
        <v/>
      </c>
    </row>
    <row r="378" spans="1:2" x14ac:dyDescent="0.2">
      <c r="A378" s="320" t="str">
        <f>IF(ISERROR('TL-A E-Trim - E-Zyl 3.1'!AL139),"",'TL-A E-Trim - E-Zyl 3.1'!AL139)</f>
        <v/>
      </c>
      <c r="B378" s="320" t="str">
        <f>IF('TL-A E-Trim - E-Zyl 3.1'!B388="","",'TL-A E-Trim - E-Zyl 3.1'!B388)</f>
        <v/>
      </c>
    </row>
    <row r="379" spans="1:2" x14ac:dyDescent="0.2">
      <c r="A379" s="320" t="str">
        <f>IF(ISERROR('TL-A E-Trim - E-Zyl 3.1'!AL140),"",'TL-A E-Trim - E-Zyl 3.1'!AL140)</f>
        <v/>
      </c>
      <c r="B379" s="320" t="str">
        <f>IF('TL-A E-Trim - E-Zyl 3.1'!B389="","",'TL-A E-Trim - E-Zyl 3.1'!B389)</f>
        <v/>
      </c>
    </row>
    <row r="380" spans="1:2" x14ac:dyDescent="0.2">
      <c r="A380" s="320" t="str">
        <f>IF(ISERROR('TL-A E-Trim - E-Zyl 3.1'!AL141),"",'TL-A E-Trim - E-Zyl 3.1'!AL141)</f>
        <v/>
      </c>
      <c r="B380" s="320" t="str">
        <f>IF('TL-A E-Trim - E-Zyl 3.1'!B390="","",'TL-A E-Trim - E-Zyl 3.1'!B390)</f>
        <v/>
      </c>
    </row>
    <row r="381" spans="1:2" x14ac:dyDescent="0.2">
      <c r="A381" s="320" t="str">
        <f>IF(ISERROR('TL-A E-Trim - E-Zyl 3.1'!AL142),"",'TL-A E-Trim - E-Zyl 3.1'!AL142)</f>
        <v/>
      </c>
      <c r="B381" s="320" t="str">
        <f>IF('TL-A E-Trim - E-Zyl 3.1'!B391="","",'TL-A E-Trim - E-Zyl 3.1'!B391)</f>
        <v/>
      </c>
    </row>
    <row r="382" spans="1:2" x14ac:dyDescent="0.2">
      <c r="A382" s="320" t="str">
        <f>IF(ISERROR('TL-A E-Trim - E-Zyl 3.1'!AL143),"",'TL-A E-Trim - E-Zyl 3.1'!AL143)</f>
        <v/>
      </c>
      <c r="B382" s="320" t="str">
        <f>IF('TL-A E-Trim - E-Zyl 3.1'!B392="","",'TL-A E-Trim - E-Zyl 3.1'!B392)</f>
        <v/>
      </c>
    </row>
    <row r="383" spans="1:2" x14ac:dyDescent="0.2">
      <c r="A383" s="320" t="str">
        <f>IF(ISERROR('TL-A E-Trim - E-Zyl 3.1'!AL144),"",'TL-A E-Trim - E-Zyl 3.1'!AL144)</f>
        <v/>
      </c>
      <c r="B383" s="320" t="str">
        <f>IF('TL-A E-Trim - E-Zyl 3.1'!B393="","",'TL-A E-Trim - E-Zyl 3.1'!B393)</f>
        <v/>
      </c>
    </row>
    <row r="384" spans="1:2" x14ac:dyDescent="0.2">
      <c r="A384" s="320" t="str">
        <f>IF(ISERROR('TL-A E-Trim - E-Zyl 3.1'!AL145),"",'TL-A E-Trim - E-Zyl 3.1'!AL145)</f>
        <v/>
      </c>
      <c r="B384" s="320" t="str">
        <f>IF('TL-A E-Trim - E-Zyl 3.1'!B394="","",'TL-A E-Trim - E-Zyl 3.1'!B394)</f>
        <v/>
      </c>
    </row>
    <row r="385" spans="1:2" x14ac:dyDescent="0.2">
      <c r="A385" s="320" t="str">
        <f>IF(ISERROR('TL-A E-Trim - E-Zyl 3.1'!AL146),"",'TL-A E-Trim - E-Zyl 3.1'!AL146)</f>
        <v/>
      </c>
      <c r="B385" s="320" t="str">
        <f>IF('TL-A E-Trim - E-Zyl 3.1'!B395="","",'TL-A E-Trim - E-Zyl 3.1'!B395)</f>
        <v/>
      </c>
    </row>
    <row r="386" spans="1:2" x14ac:dyDescent="0.2">
      <c r="A386" s="320" t="str">
        <f>IF(ISERROR('TL-A E-Trim - E-Zyl 3.1'!AL147),"",'TL-A E-Trim - E-Zyl 3.1'!AL147)</f>
        <v/>
      </c>
      <c r="B386" s="320" t="str">
        <f>IF('TL-A E-Trim - E-Zyl 3.1'!B396="","",'TL-A E-Trim - E-Zyl 3.1'!B396)</f>
        <v/>
      </c>
    </row>
    <row r="387" spans="1:2" x14ac:dyDescent="0.2">
      <c r="A387" s="320" t="str">
        <f>IF(ISERROR('TL-A E-Trim - E-Zyl 3.1'!AL148),"",'TL-A E-Trim - E-Zyl 3.1'!AL148)</f>
        <v/>
      </c>
      <c r="B387" s="320" t="str">
        <f>IF('TL-A E-Trim - E-Zyl 3.1'!B397="","",'TL-A E-Trim - E-Zyl 3.1'!B397)</f>
        <v/>
      </c>
    </row>
    <row r="388" spans="1:2" x14ac:dyDescent="0.2">
      <c r="A388" s="320" t="str">
        <f>IF(ISERROR('TL-A E-Trim - E-Zyl 3.1'!AL149),"",'TL-A E-Trim - E-Zyl 3.1'!AL149)</f>
        <v/>
      </c>
      <c r="B388" s="320" t="str">
        <f>IF('TL-A E-Trim - E-Zyl 3.1'!B398="","",'TL-A E-Trim - E-Zyl 3.1'!B398)</f>
        <v/>
      </c>
    </row>
    <row r="389" spans="1:2" x14ac:dyDescent="0.2">
      <c r="A389" s="320" t="str">
        <f>IF(ISERROR('TL-A E-Trim - E-Zyl 3.1'!AL150),"",'TL-A E-Trim - E-Zyl 3.1'!AL150)</f>
        <v/>
      </c>
      <c r="B389" s="320" t="str">
        <f>IF('TL-A E-Trim - E-Zyl 3.1'!B399="","",'TL-A E-Trim - E-Zyl 3.1'!B399)</f>
        <v/>
      </c>
    </row>
    <row r="390" spans="1:2" x14ac:dyDescent="0.2">
      <c r="A390" s="320" t="str">
        <f>IF(ISERROR('TL-A E-Trim - E-Zyl 3.1'!AL151),"",'TL-A E-Trim - E-Zyl 3.1'!AL151)</f>
        <v/>
      </c>
      <c r="B390" s="320" t="str">
        <f>IF('TL-A E-Trim - E-Zyl 3.1'!B400="","",'TL-A E-Trim - E-Zyl 3.1'!B400)</f>
        <v/>
      </c>
    </row>
    <row r="391" spans="1:2" x14ac:dyDescent="0.2">
      <c r="A391" s="320" t="str">
        <f>IF(ISERROR('TL-A E-Trim - E-Zyl 3.1'!AL152),"",'TL-A E-Trim - E-Zyl 3.1'!AL152)</f>
        <v/>
      </c>
      <c r="B391" s="320" t="str">
        <f>IF('TL-A E-Trim - E-Zyl 3.1'!B401="","",'TL-A E-Trim - E-Zyl 3.1'!B401)</f>
        <v/>
      </c>
    </row>
    <row r="392" spans="1:2" x14ac:dyDescent="0.2">
      <c r="A392" s="320" t="str">
        <f>IF(ISERROR('TL-A E-Trim - E-Zyl 3.1'!AL153),"",'TL-A E-Trim - E-Zyl 3.1'!AL153)</f>
        <v/>
      </c>
      <c r="B392" s="320" t="str">
        <f>IF('TL-A E-Trim - E-Zyl 3.1'!B402="","",'TL-A E-Trim - E-Zyl 3.1'!B402)</f>
        <v/>
      </c>
    </row>
    <row r="393" spans="1:2" x14ac:dyDescent="0.2">
      <c r="A393" s="320" t="str">
        <f>IF(ISERROR('TL-A E-Trim - E-Zyl 3.1'!AL154),"",'TL-A E-Trim - E-Zyl 3.1'!AL154)</f>
        <v/>
      </c>
      <c r="B393" s="320" t="str">
        <f>IF('TL-A E-Trim - E-Zyl 3.1'!B403="","",'TL-A E-Trim - E-Zyl 3.1'!B403)</f>
        <v/>
      </c>
    </row>
    <row r="394" spans="1:2" x14ac:dyDescent="0.2">
      <c r="A394" s="320" t="str">
        <f>IF(ISERROR('TL-A E-Trim - E-Zyl 3.1'!AL155),"",'TL-A E-Trim - E-Zyl 3.1'!AL155)</f>
        <v/>
      </c>
      <c r="B394" s="320" t="str">
        <f>IF('TL-A E-Trim - E-Zyl 3.1'!B404="","",'TL-A E-Trim - E-Zyl 3.1'!B404)</f>
        <v/>
      </c>
    </row>
    <row r="395" spans="1:2" x14ac:dyDescent="0.2">
      <c r="A395" s="320" t="str">
        <f>IF(ISERROR('TL-A E-Trim - E-Zyl 3.1'!AL156),"",'TL-A E-Trim - E-Zyl 3.1'!AL156)</f>
        <v/>
      </c>
      <c r="B395" s="320" t="str">
        <f>IF('TL-A E-Trim - E-Zyl 3.1'!B405="","",'TL-A E-Trim - E-Zyl 3.1'!B405)</f>
        <v/>
      </c>
    </row>
    <row r="396" spans="1:2" x14ac:dyDescent="0.2">
      <c r="A396" s="320" t="str">
        <f>IF(ISERROR('TL-A E-Trim - E-Zyl 3.1'!AL157),"",'TL-A E-Trim - E-Zyl 3.1'!AL157)</f>
        <v/>
      </c>
      <c r="B396" s="320" t="str">
        <f>IF('TL-A E-Trim - E-Zyl 3.1'!B406="","",'TL-A E-Trim - E-Zyl 3.1'!B406)</f>
        <v/>
      </c>
    </row>
    <row r="397" spans="1:2" x14ac:dyDescent="0.2">
      <c r="A397" s="320" t="str">
        <f>IF(ISERROR('TL-A E-Trim - E-Zyl 3.1'!AL158),"",'TL-A E-Trim - E-Zyl 3.1'!AL158)</f>
        <v/>
      </c>
      <c r="B397" s="320" t="str">
        <f>IF('TL-A E-Trim - E-Zyl 3.1'!B407="","",'TL-A E-Trim - E-Zyl 3.1'!B407)</f>
        <v/>
      </c>
    </row>
    <row r="398" spans="1:2" x14ac:dyDescent="0.2">
      <c r="A398" s="320" t="str">
        <f>IF(ISERROR('TL-A E-Trim - E-Zyl 3.1'!AL159),"",'TL-A E-Trim - E-Zyl 3.1'!AL159)</f>
        <v/>
      </c>
      <c r="B398" s="320" t="str">
        <f>IF('TL-A E-Trim - E-Zyl 3.1'!B408="","",'TL-A E-Trim - E-Zyl 3.1'!B408)</f>
        <v/>
      </c>
    </row>
    <row r="399" spans="1:2" x14ac:dyDescent="0.2">
      <c r="A399" s="320" t="str">
        <f>IF(ISERROR('TL-A E-Trim - E-Zyl 3.1'!AL160),"",'TL-A E-Trim - E-Zyl 3.1'!AL160)</f>
        <v/>
      </c>
      <c r="B399" s="320" t="str">
        <f>IF('TL-A E-Trim - E-Zyl 3.1'!B409="","",'TL-A E-Trim - E-Zyl 3.1'!B409)</f>
        <v/>
      </c>
    </row>
    <row r="400" spans="1:2" x14ac:dyDescent="0.2">
      <c r="A400" s="320" t="str">
        <f>IF(ISERROR('TL-A E-Trim - E-Zyl 3.1'!AL161),"",'TL-A E-Trim - E-Zyl 3.1'!AL161)</f>
        <v/>
      </c>
      <c r="B400" s="320" t="str">
        <f>IF('TL-A E-Trim - E-Zyl 3.1'!B410="","",'TL-A E-Trim - E-Zyl 3.1'!B410)</f>
        <v/>
      </c>
    </row>
    <row r="401" spans="1:2" x14ac:dyDescent="0.2">
      <c r="A401" s="320" t="str">
        <f>IF(ISERROR('TL-A E-Trim - E-Zyl 3.1'!AL162),"",'TL-A E-Trim - E-Zyl 3.1'!AL162)</f>
        <v/>
      </c>
      <c r="B401" s="320" t="str">
        <f>IF('TL-A E-Trim - E-Zyl 3.1'!B411="","",'TL-A E-Trim - E-Zyl 3.1'!B411)</f>
        <v/>
      </c>
    </row>
    <row r="402" spans="1:2" x14ac:dyDescent="0.2">
      <c r="A402" s="320" t="str">
        <f>IF(ISERROR('TL-A E-Trim - E-Zyl 3.1'!AL163),"",'TL-A E-Trim - E-Zyl 3.1'!AL163)</f>
        <v/>
      </c>
      <c r="B402" s="320" t="str">
        <f>IF('TL-A E-Trim - E-Zyl 3.1'!B412="","",'TL-A E-Trim - E-Zyl 3.1'!B412)</f>
        <v/>
      </c>
    </row>
    <row r="403" spans="1:2" x14ac:dyDescent="0.2">
      <c r="A403" s="320" t="str">
        <f>IF(ISERROR('TL-A E-Trim - E-Zyl 3.1'!AL164),"",'TL-A E-Trim - E-Zyl 3.1'!AL164)</f>
        <v/>
      </c>
      <c r="B403" s="320" t="str">
        <f>IF('TL-A E-Trim - E-Zyl 3.1'!B413="","",'TL-A E-Trim - E-Zyl 3.1'!B413)</f>
        <v/>
      </c>
    </row>
    <row r="404" spans="1:2" x14ac:dyDescent="0.2">
      <c r="A404" s="320" t="str">
        <f>IF(ISERROR('TL-A E-Trim - E-Zyl 3.1'!AL165),"",'TL-A E-Trim - E-Zyl 3.1'!AL165)</f>
        <v/>
      </c>
      <c r="B404" s="320" t="str">
        <f>IF('TL-A E-Trim - E-Zyl 3.1'!B414="","",'TL-A E-Trim - E-Zyl 3.1'!B414)</f>
        <v/>
      </c>
    </row>
    <row r="405" spans="1:2" x14ac:dyDescent="0.2">
      <c r="A405" s="320" t="str">
        <f>IF(ISERROR('TL-A E-Trim - E-Zyl 3.1'!AL166),"",'TL-A E-Trim - E-Zyl 3.1'!AL166)</f>
        <v/>
      </c>
      <c r="B405" s="320" t="str">
        <f>IF('TL-A E-Trim - E-Zyl 3.1'!B415="","",'TL-A E-Trim - E-Zyl 3.1'!B415)</f>
        <v/>
      </c>
    </row>
    <row r="406" spans="1:2" x14ac:dyDescent="0.2">
      <c r="A406" s="320" t="str">
        <f>IF(ISERROR('TL-A E-Trim - E-Zyl 3.1'!AL167),"",'TL-A E-Trim - E-Zyl 3.1'!AL167)</f>
        <v/>
      </c>
      <c r="B406" s="320" t="str">
        <f>IF('TL-A E-Trim - E-Zyl 3.1'!B416="","",'TL-A E-Trim - E-Zyl 3.1'!B416)</f>
        <v/>
      </c>
    </row>
    <row r="407" spans="1:2" x14ac:dyDescent="0.2">
      <c r="A407" s="320" t="str">
        <f>IF(ISERROR('TL-A E-Trim - E-Zyl 3.1'!AL168),"",'TL-A E-Trim - E-Zyl 3.1'!AL168)</f>
        <v/>
      </c>
      <c r="B407" s="320" t="str">
        <f>IF('TL-A E-Trim - E-Zyl 3.1'!B417="","",'TL-A E-Trim - E-Zyl 3.1'!B417)</f>
        <v/>
      </c>
    </row>
    <row r="408" spans="1:2" x14ac:dyDescent="0.2">
      <c r="A408" s="320" t="str">
        <f>IF(ISERROR('TL-A E-Trim - E-Zyl 3.1'!AL169),"",'TL-A E-Trim - E-Zyl 3.1'!AL169)</f>
        <v/>
      </c>
      <c r="B408" s="320" t="str">
        <f>IF('TL-A E-Trim - E-Zyl 3.1'!B418="","",'TL-A E-Trim - E-Zyl 3.1'!B418)</f>
        <v/>
      </c>
    </row>
    <row r="409" spans="1:2" x14ac:dyDescent="0.2">
      <c r="A409" s="320" t="str">
        <f>IF(ISERROR('TL-A E-Trim - E-Zyl 3.1'!AL170),"",'TL-A E-Trim - E-Zyl 3.1'!AL170)</f>
        <v/>
      </c>
      <c r="B409" s="320" t="str">
        <f>IF('TL-A E-Trim - E-Zyl 3.1'!B419="","",'TL-A E-Trim - E-Zyl 3.1'!B419)</f>
        <v/>
      </c>
    </row>
    <row r="410" spans="1:2" x14ac:dyDescent="0.2">
      <c r="A410" s="320" t="str">
        <f>IF(ISERROR('TL-A E-Trim - E-Zyl 3.1'!AL171),"",'TL-A E-Trim - E-Zyl 3.1'!AL171)</f>
        <v/>
      </c>
      <c r="B410" s="320" t="str">
        <f>IF('TL-A E-Trim - E-Zyl 3.1'!B420="","",'TL-A E-Trim - E-Zyl 3.1'!B420)</f>
        <v/>
      </c>
    </row>
    <row r="411" spans="1:2" x14ac:dyDescent="0.2">
      <c r="A411" s="320" t="str">
        <f>IF(ISERROR('TL-A E-Trim - E-Zyl 3.1'!AL172),"",'TL-A E-Trim - E-Zyl 3.1'!AL172)</f>
        <v/>
      </c>
      <c r="B411" s="320" t="str">
        <f>IF('TL-A E-Trim - E-Zyl 3.1'!B421="","",'TL-A E-Trim - E-Zyl 3.1'!B421)</f>
        <v/>
      </c>
    </row>
    <row r="412" spans="1:2" x14ac:dyDescent="0.2">
      <c r="A412" s="320" t="str">
        <f>IF(ISERROR('TL-A E-Trim - E-Zyl 3.1'!AL173),"",'TL-A E-Trim - E-Zyl 3.1'!AL173)</f>
        <v/>
      </c>
      <c r="B412" s="320" t="str">
        <f>IF('TL-A E-Trim - E-Zyl 3.1'!B422="","",'TL-A E-Trim - E-Zyl 3.1'!B422)</f>
        <v/>
      </c>
    </row>
    <row r="413" spans="1:2" x14ac:dyDescent="0.2">
      <c r="A413" s="320" t="str">
        <f>IF(ISERROR('TL-A E-Trim - E-Zyl 3.1'!AL174),"",'TL-A E-Trim - E-Zyl 3.1'!AL174)</f>
        <v/>
      </c>
      <c r="B413" s="320" t="str">
        <f>IF('TL-A E-Trim - E-Zyl 3.1'!B423="","",'TL-A E-Trim - E-Zyl 3.1'!B423)</f>
        <v/>
      </c>
    </row>
    <row r="414" spans="1:2" x14ac:dyDescent="0.2">
      <c r="A414" s="320" t="str">
        <f>IF(ISERROR('TL-A E-Trim - E-Zyl 3.1'!AL175),"",'TL-A E-Trim - E-Zyl 3.1'!AL175)</f>
        <v/>
      </c>
      <c r="B414" s="320" t="str">
        <f>IF('TL-A E-Trim - E-Zyl 3.1'!B424="","",'TL-A E-Trim - E-Zyl 3.1'!B424)</f>
        <v/>
      </c>
    </row>
    <row r="415" spans="1:2" x14ac:dyDescent="0.2">
      <c r="A415" s="320" t="str">
        <f>IF(ISERROR('TL-A E-Trim - E-Zyl 3.1'!AL176),"",'TL-A E-Trim - E-Zyl 3.1'!AL176)</f>
        <v/>
      </c>
      <c r="B415" s="320" t="str">
        <f>IF('TL-A E-Trim - E-Zyl 3.1'!B425="","",'TL-A E-Trim - E-Zyl 3.1'!B425)</f>
        <v/>
      </c>
    </row>
    <row r="416" spans="1:2" x14ac:dyDescent="0.2">
      <c r="A416" s="320" t="str">
        <f>IF(ISERROR('TL-A E-Trim - E-Zyl 3.1'!AL177),"",'TL-A E-Trim - E-Zyl 3.1'!AL177)</f>
        <v/>
      </c>
      <c r="B416" s="320" t="str">
        <f>IF('TL-A E-Trim - E-Zyl 3.1'!B426="","",'TL-A E-Trim - E-Zyl 3.1'!B426)</f>
        <v/>
      </c>
    </row>
    <row r="417" spans="1:2" x14ac:dyDescent="0.2">
      <c r="A417" s="320" t="str">
        <f>IF(ISERROR('TL-A E-Trim - E-Zyl 3.1'!AL178),"",'TL-A E-Trim - E-Zyl 3.1'!AL178)</f>
        <v/>
      </c>
      <c r="B417" s="320" t="str">
        <f>IF('TL-A E-Trim - E-Zyl 3.1'!B427="","",'TL-A E-Trim - E-Zyl 3.1'!B427)</f>
        <v/>
      </c>
    </row>
    <row r="418" spans="1:2" x14ac:dyDescent="0.2">
      <c r="A418" s="320" t="str">
        <f>IF(ISERROR('TL-A E-Trim - E-Zyl 3.1'!AL179),"",'TL-A E-Trim - E-Zyl 3.1'!AL179)</f>
        <v/>
      </c>
      <c r="B418" s="320" t="str">
        <f>IF('TL-A E-Trim - E-Zyl 3.1'!B428="","",'TL-A E-Trim - E-Zyl 3.1'!B428)</f>
        <v/>
      </c>
    </row>
    <row r="419" spans="1:2" x14ac:dyDescent="0.2">
      <c r="A419" s="320" t="str">
        <f>IF(ISERROR('TL-A E-Trim - E-Zyl 3.1'!AL180),"",'TL-A E-Trim - E-Zyl 3.1'!AL180)</f>
        <v/>
      </c>
      <c r="B419" s="320" t="str">
        <f>IF('TL-A E-Trim - E-Zyl 3.1'!B429="","",'TL-A E-Trim - E-Zyl 3.1'!B429)</f>
        <v/>
      </c>
    </row>
    <row r="420" spans="1:2" x14ac:dyDescent="0.2">
      <c r="A420" s="320" t="str">
        <f>IF(ISERROR('TL-A E-Trim - E-Zyl 3.1'!AL181),"",'TL-A E-Trim - E-Zyl 3.1'!AL181)</f>
        <v/>
      </c>
      <c r="B420" s="320" t="str">
        <f>IF('TL-A E-Trim - E-Zyl 3.1'!B430="","",'TL-A E-Trim - E-Zyl 3.1'!B430)</f>
        <v/>
      </c>
    </row>
    <row r="421" spans="1:2" x14ac:dyDescent="0.2">
      <c r="A421" s="320" t="str">
        <f>IF(ISERROR('TL-A E-Trim - E-Zyl 3.1'!AL182),"",'TL-A E-Trim - E-Zyl 3.1'!AL182)</f>
        <v/>
      </c>
      <c r="B421" s="320" t="str">
        <f>IF('TL-A E-Trim - E-Zyl 3.1'!B431="","",'TL-A E-Trim - E-Zyl 3.1'!B431)</f>
        <v/>
      </c>
    </row>
    <row r="422" spans="1:2" x14ac:dyDescent="0.2">
      <c r="A422" s="320" t="str">
        <f>IF(ISERROR('TL-A E-Trim - E-Zyl 3.1'!AL183),"",'TL-A E-Trim - E-Zyl 3.1'!AL183)</f>
        <v/>
      </c>
      <c r="B422" s="320" t="str">
        <f>IF('TL-A E-Trim - E-Zyl 3.1'!B432="","",'TL-A E-Trim - E-Zyl 3.1'!B432)</f>
        <v/>
      </c>
    </row>
    <row r="423" spans="1:2" x14ac:dyDescent="0.2">
      <c r="A423" s="320" t="str">
        <f>IF(ISERROR('TL-A E-Trim - E-Zyl 3.1'!AL184),"",'TL-A E-Trim - E-Zyl 3.1'!AL184)</f>
        <v/>
      </c>
      <c r="B423" s="320" t="str">
        <f>IF('TL-A E-Trim - E-Zyl 3.1'!B433="","",'TL-A E-Trim - E-Zyl 3.1'!B433)</f>
        <v/>
      </c>
    </row>
    <row r="424" spans="1:2" x14ac:dyDescent="0.2">
      <c r="A424" s="320" t="str">
        <f>IF(ISERROR('TL-A E-Trim - E-Zyl 3.1'!AL185),"",'TL-A E-Trim - E-Zyl 3.1'!AL185)</f>
        <v/>
      </c>
      <c r="B424" s="320" t="str">
        <f>IF('TL-A E-Trim - E-Zyl 3.1'!B434="","",'TL-A E-Trim - E-Zyl 3.1'!B434)</f>
        <v/>
      </c>
    </row>
    <row r="425" spans="1:2" x14ac:dyDescent="0.2">
      <c r="A425" s="320" t="str">
        <f>IF(ISERROR('TL-A E-Trim - E-Zyl 3.1'!AL186),"",'TL-A E-Trim - E-Zyl 3.1'!AL186)</f>
        <v/>
      </c>
      <c r="B425" s="320" t="str">
        <f>IF('TL-A E-Trim - E-Zyl 3.1'!B435="","",'TL-A E-Trim - E-Zyl 3.1'!B435)</f>
        <v/>
      </c>
    </row>
    <row r="426" spans="1:2" x14ac:dyDescent="0.2">
      <c r="A426" s="320" t="str">
        <f>IF(ISERROR('TL-A E-Trim - E-Zyl 3.1'!AL187),"",'TL-A E-Trim - E-Zyl 3.1'!AL187)</f>
        <v/>
      </c>
      <c r="B426" s="320" t="str">
        <f>IF('TL-A E-Trim - E-Zyl 3.1'!B436="","",'TL-A E-Trim - E-Zyl 3.1'!B436)</f>
        <v/>
      </c>
    </row>
    <row r="427" spans="1:2" x14ac:dyDescent="0.2">
      <c r="A427" s="320" t="str">
        <f>IF(ISERROR('TL-A E-Trim - E-Zyl 3.1'!AL188),"",'TL-A E-Trim - E-Zyl 3.1'!AL188)</f>
        <v/>
      </c>
      <c r="B427" s="320" t="str">
        <f>IF('TL-A E-Trim - E-Zyl 3.1'!B437="","",'TL-A E-Trim - E-Zyl 3.1'!B437)</f>
        <v/>
      </c>
    </row>
    <row r="428" spans="1:2" x14ac:dyDescent="0.2">
      <c r="A428" s="320" t="str">
        <f>IF(ISERROR('TL-A E-Trim - E-Zyl 3.1'!AL189),"",'TL-A E-Trim - E-Zyl 3.1'!AL189)</f>
        <v/>
      </c>
      <c r="B428" s="320" t="str">
        <f>IF('TL-A E-Trim - E-Zyl 3.1'!B438="","",'TL-A E-Trim - E-Zyl 3.1'!B438)</f>
        <v/>
      </c>
    </row>
    <row r="429" spans="1:2" x14ac:dyDescent="0.2">
      <c r="A429" s="320" t="str">
        <f>IF(ISERROR('TL-A E-Trim - E-Zyl 3.1'!AL190),"",'TL-A E-Trim - E-Zyl 3.1'!AL190)</f>
        <v/>
      </c>
      <c r="B429" s="320" t="str">
        <f>IF('TL-A E-Trim - E-Zyl 3.1'!B439="","",'TL-A E-Trim - E-Zyl 3.1'!B439)</f>
        <v/>
      </c>
    </row>
    <row r="430" spans="1:2" x14ac:dyDescent="0.2">
      <c r="A430" s="320" t="str">
        <f>IF(ISERROR('TL-A E-Trim - E-Zyl 3.1'!AL191),"",'TL-A E-Trim - E-Zyl 3.1'!AL191)</f>
        <v/>
      </c>
      <c r="B430" s="320" t="str">
        <f>IF('TL-A E-Trim - E-Zyl 3.1'!B440="","",'TL-A E-Trim - E-Zyl 3.1'!B440)</f>
        <v/>
      </c>
    </row>
    <row r="431" spans="1:2" x14ac:dyDescent="0.2">
      <c r="A431" s="320" t="str">
        <f>IF(ISERROR('TL-A E-Trim - E-Zyl 3.1'!AL192),"",'TL-A E-Trim - E-Zyl 3.1'!AL192)</f>
        <v/>
      </c>
      <c r="B431" s="320" t="str">
        <f>IF('TL-A E-Trim - E-Zyl 3.1'!B441="","",'TL-A E-Trim - E-Zyl 3.1'!B441)</f>
        <v/>
      </c>
    </row>
    <row r="432" spans="1:2" x14ac:dyDescent="0.2">
      <c r="A432" s="320" t="str">
        <f>IF(ISERROR('TL-A E-Trim - E-Zyl 3.1'!AL193),"",'TL-A E-Trim - E-Zyl 3.1'!AL193)</f>
        <v/>
      </c>
      <c r="B432" s="320" t="str">
        <f>IF('TL-A E-Trim - E-Zyl 3.1'!B442="","",'TL-A E-Trim - E-Zyl 3.1'!B442)</f>
        <v/>
      </c>
    </row>
    <row r="433" spans="1:2" x14ac:dyDescent="0.2">
      <c r="A433" s="320" t="str">
        <f>IF(ISERROR('TL-A E-Trim - E-Zyl 3.1'!AL194),"",'TL-A E-Trim - E-Zyl 3.1'!AL194)</f>
        <v/>
      </c>
      <c r="B433" s="320" t="str">
        <f>IF('TL-A E-Trim - E-Zyl 3.1'!B443="","",'TL-A E-Trim - E-Zyl 3.1'!B443)</f>
        <v/>
      </c>
    </row>
    <row r="434" spans="1:2" x14ac:dyDescent="0.2">
      <c r="A434" s="320" t="str">
        <f>IF(ISERROR('TL-A E-Trim - E-Zyl 3.1'!AL195),"",'TL-A E-Trim - E-Zyl 3.1'!AL195)</f>
        <v/>
      </c>
      <c r="B434" s="320" t="str">
        <f>IF('TL-A E-Trim - E-Zyl 3.1'!B444="","",'TL-A E-Trim - E-Zyl 3.1'!B444)</f>
        <v/>
      </c>
    </row>
    <row r="435" spans="1:2" x14ac:dyDescent="0.2">
      <c r="A435" s="320" t="str">
        <f>IF(ISERROR('TL-A E-Trim - E-Zyl 3.1'!AL196),"",'TL-A E-Trim - E-Zyl 3.1'!AL196)</f>
        <v/>
      </c>
      <c r="B435" s="320" t="str">
        <f>IF('TL-A E-Trim - E-Zyl 3.1'!B445="","",'TL-A E-Trim - E-Zyl 3.1'!B445)</f>
        <v/>
      </c>
    </row>
    <row r="436" spans="1:2" x14ac:dyDescent="0.2">
      <c r="A436" s="320" t="str">
        <f>IF(ISERROR('TL-A E-Trim - E-Zyl 3.1'!AL197),"",'TL-A E-Trim - E-Zyl 3.1'!AL197)</f>
        <v/>
      </c>
      <c r="B436" s="320" t="str">
        <f>IF('TL-A E-Trim - E-Zyl 3.1'!B446="","",'TL-A E-Trim - E-Zyl 3.1'!B446)</f>
        <v/>
      </c>
    </row>
    <row r="437" spans="1:2" x14ac:dyDescent="0.2">
      <c r="A437" s="320" t="str">
        <f>IF(ISERROR('TL-A E-Trim - E-Zyl 3.1'!AL198),"",'TL-A E-Trim - E-Zyl 3.1'!AL198)</f>
        <v/>
      </c>
      <c r="B437" s="320" t="str">
        <f>IF('TL-A E-Trim - E-Zyl 3.1'!B447="","",'TL-A E-Trim - E-Zyl 3.1'!B447)</f>
        <v/>
      </c>
    </row>
    <row r="438" spans="1:2" x14ac:dyDescent="0.2">
      <c r="A438" s="320" t="str">
        <f>IF(ISERROR('TL-A E-Trim - E-Zyl 3.1'!AL199),"",'TL-A E-Trim - E-Zyl 3.1'!AL199)</f>
        <v/>
      </c>
      <c r="B438" s="320" t="str">
        <f>IF('TL-A E-Trim - E-Zyl 3.1'!B448="","",'TL-A E-Trim - E-Zyl 3.1'!B448)</f>
        <v/>
      </c>
    </row>
    <row r="439" spans="1:2" x14ac:dyDescent="0.2">
      <c r="A439" s="320" t="str">
        <f>IF(ISERROR('TL-A E-Trim - E-Zyl 3.1'!AL200),"",'TL-A E-Trim - E-Zyl 3.1'!AL200)</f>
        <v/>
      </c>
      <c r="B439" s="320" t="str">
        <f>IF('TL-A E-Trim - E-Zyl 3.1'!B449="","",'TL-A E-Trim - E-Zyl 3.1'!B449)</f>
        <v/>
      </c>
    </row>
    <row r="440" spans="1:2" x14ac:dyDescent="0.2">
      <c r="A440" s="320" t="str">
        <f>IF(ISERROR('TL-A E-Trim - E-Zyl 3.1'!AL201),"",'TL-A E-Trim - E-Zyl 3.1'!AL201)</f>
        <v/>
      </c>
      <c r="B440" s="320" t="str">
        <f>IF('TL-A E-Trim - E-Zyl 3.1'!B450="","",'TL-A E-Trim - E-Zyl 3.1'!B450)</f>
        <v/>
      </c>
    </row>
    <row r="441" spans="1:2" x14ac:dyDescent="0.2">
      <c r="A441" s="320" t="str">
        <f>IF(ISERROR('TL-A E-Trim - E-Zyl 3.1'!AL202),"",'TL-A E-Trim - E-Zyl 3.1'!AL202)</f>
        <v/>
      </c>
      <c r="B441" s="320" t="str">
        <f>IF('TL-A E-Trim - E-Zyl 3.1'!B451="","",'TL-A E-Trim - E-Zyl 3.1'!B451)</f>
        <v/>
      </c>
    </row>
    <row r="442" spans="1:2" x14ac:dyDescent="0.2">
      <c r="A442" s="320" t="str">
        <f>IF(ISERROR('TL-A E-Trim - E-Zyl 3.1'!AL203),"",'TL-A E-Trim - E-Zyl 3.1'!AL203)</f>
        <v/>
      </c>
      <c r="B442" s="320" t="str">
        <f>IF('TL-A E-Trim - E-Zyl 3.1'!B452="","",'TL-A E-Trim - E-Zyl 3.1'!B452)</f>
        <v/>
      </c>
    </row>
    <row r="443" spans="1:2" x14ac:dyDescent="0.2">
      <c r="A443" s="320" t="str">
        <f>IF(ISERROR('TL-A E-Trim - E-Zyl 3.1'!AL204),"",'TL-A E-Trim - E-Zyl 3.1'!AL204)</f>
        <v/>
      </c>
      <c r="B443" s="320" t="str">
        <f>IF('TL-A E-Trim - E-Zyl 3.1'!B453="","",'TL-A E-Trim - E-Zyl 3.1'!B453)</f>
        <v/>
      </c>
    </row>
    <row r="444" spans="1:2" x14ac:dyDescent="0.2">
      <c r="A444" s="320" t="str">
        <f>IF(ISERROR('TL-A E-Trim - E-Zyl 3.1'!AL205),"",'TL-A E-Trim - E-Zyl 3.1'!AL205)</f>
        <v/>
      </c>
      <c r="B444" s="320" t="str">
        <f>IF('TL-A E-Trim - E-Zyl 3.1'!B454="","",'TL-A E-Trim - E-Zyl 3.1'!B454)</f>
        <v/>
      </c>
    </row>
    <row r="445" spans="1:2" x14ac:dyDescent="0.2">
      <c r="A445" s="320" t="str">
        <f>IF(ISERROR('TL-A E-Trim - E-Zyl 3.1'!AL206),"",'TL-A E-Trim - E-Zyl 3.1'!AL206)</f>
        <v/>
      </c>
      <c r="B445" s="320" t="str">
        <f>IF('TL-A E-Trim - E-Zyl 3.1'!B455="","",'TL-A E-Trim - E-Zyl 3.1'!B455)</f>
        <v/>
      </c>
    </row>
    <row r="446" spans="1:2" x14ac:dyDescent="0.2">
      <c r="A446" s="320" t="str">
        <f>IF(ISERROR('TL-A E-Trim - E-Zyl 3.1'!AL207),"",'TL-A E-Trim - E-Zyl 3.1'!AL207)</f>
        <v/>
      </c>
      <c r="B446" s="320" t="str">
        <f>IF('TL-A E-Trim - E-Zyl 3.1'!B456="","",'TL-A E-Trim - E-Zyl 3.1'!B456)</f>
        <v/>
      </c>
    </row>
    <row r="447" spans="1:2" x14ac:dyDescent="0.2">
      <c r="A447" s="320" t="str">
        <f>IF(ISERROR('TL-A E-Trim - E-Zyl 3.1'!AL208),"",'TL-A E-Trim - E-Zyl 3.1'!AL208)</f>
        <v/>
      </c>
      <c r="B447" s="320" t="str">
        <f>IF('TL-A E-Trim - E-Zyl 3.1'!B457="","",'TL-A E-Trim - E-Zyl 3.1'!B457)</f>
        <v/>
      </c>
    </row>
    <row r="448" spans="1:2" x14ac:dyDescent="0.2">
      <c r="A448" s="320" t="str">
        <f>IF(ISERROR('TL-A E-Trim - E-Zyl 3.1'!AL209),"",'TL-A E-Trim - E-Zyl 3.1'!AL209)</f>
        <v/>
      </c>
      <c r="B448" s="320" t="str">
        <f>IF('TL-A E-Trim - E-Zyl 3.1'!B458="","",'TL-A E-Trim - E-Zyl 3.1'!B458)</f>
        <v/>
      </c>
    </row>
    <row r="449" spans="1:2" x14ac:dyDescent="0.2">
      <c r="A449" s="320" t="str">
        <f>IF(ISERROR('TL-A E-Trim - E-Zyl 3.1'!AL210),"",'TL-A E-Trim - E-Zyl 3.1'!AL210)</f>
        <v/>
      </c>
      <c r="B449" s="320" t="str">
        <f>IF('TL-A E-Trim - E-Zyl 3.1'!B459="","",'TL-A E-Trim - E-Zyl 3.1'!B459)</f>
        <v/>
      </c>
    </row>
    <row r="450" spans="1:2" x14ac:dyDescent="0.2">
      <c r="A450" s="320" t="str">
        <f>IF(ISERROR('TL-A E-Trim - E-Zyl 3.1'!AL211),"",'TL-A E-Trim - E-Zyl 3.1'!AL211)</f>
        <v/>
      </c>
      <c r="B450" s="320" t="str">
        <f>IF('TL-A E-Trim - E-Zyl 3.1'!B460="","",'TL-A E-Trim - E-Zyl 3.1'!B460)</f>
        <v/>
      </c>
    </row>
    <row r="451" spans="1:2" x14ac:dyDescent="0.2">
      <c r="A451" s="320" t="str">
        <f>IF(ISERROR('TL-A E-Trim - E-Zyl 3.1'!AL212),"",'TL-A E-Trim - E-Zyl 3.1'!AL212)</f>
        <v/>
      </c>
      <c r="B451" s="320" t="str">
        <f>IF('TL-A E-Trim - E-Zyl 3.1'!B461="","",'TL-A E-Trim - E-Zyl 3.1'!B461)</f>
        <v/>
      </c>
    </row>
    <row r="452" spans="1:2" x14ac:dyDescent="0.2">
      <c r="A452" s="320" t="str">
        <f>IF(ISERROR('TL-A E-Trim - E-Zyl 3.1'!AL213),"",'TL-A E-Trim - E-Zyl 3.1'!AL213)</f>
        <v/>
      </c>
      <c r="B452" s="320" t="str">
        <f>IF('TL-A E-Trim - E-Zyl 3.1'!B462="","",'TL-A E-Trim - E-Zyl 3.1'!B462)</f>
        <v/>
      </c>
    </row>
    <row r="453" spans="1:2" x14ac:dyDescent="0.2">
      <c r="A453" s="320" t="str">
        <f>IF(ISERROR('TL-A E-Trim - E-Zyl 3.1'!AL214),"",'TL-A E-Trim - E-Zyl 3.1'!AL214)</f>
        <v/>
      </c>
      <c r="B453" s="320" t="str">
        <f>IF('TL-A E-Trim - E-Zyl 3.1'!B463="","",'TL-A E-Trim - E-Zyl 3.1'!B463)</f>
        <v/>
      </c>
    </row>
    <row r="454" spans="1:2" x14ac:dyDescent="0.2">
      <c r="A454" s="320" t="str">
        <f>IF(ISERROR('TL-A E-Trim - E-Zyl 3.1'!AL215),"",'TL-A E-Trim - E-Zyl 3.1'!AL215)</f>
        <v/>
      </c>
      <c r="B454" s="320" t="str">
        <f>IF('TL-A E-Trim - E-Zyl 3.1'!B464="","",'TL-A E-Trim - E-Zyl 3.1'!B464)</f>
        <v/>
      </c>
    </row>
    <row r="455" spans="1:2" x14ac:dyDescent="0.2">
      <c r="A455" s="320" t="str">
        <f>IF(ISERROR('TL-A E-Trim - E-Zyl 3.1'!AL216),"",'TL-A E-Trim - E-Zyl 3.1'!AL216)</f>
        <v/>
      </c>
      <c r="B455" s="320" t="str">
        <f>IF('TL-A E-Trim - E-Zyl 3.1'!B465="","",'TL-A E-Trim - E-Zyl 3.1'!B465)</f>
        <v/>
      </c>
    </row>
    <row r="456" spans="1:2" x14ac:dyDescent="0.2">
      <c r="A456" s="320" t="str">
        <f>IF(ISERROR('TL-A E-Trim - E-Zyl 3.1'!AL217),"",'TL-A E-Trim - E-Zyl 3.1'!AL217)</f>
        <v/>
      </c>
      <c r="B456" s="320" t="str">
        <f>IF('TL-A E-Trim - E-Zyl 3.1'!B466="","",'TL-A E-Trim - E-Zyl 3.1'!B466)</f>
        <v/>
      </c>
    </row>
    <row r="457" spans="1:2" x14ac:dyDescent="0.2">
      <c r="A457" s="320" t="str">
        <f>IF(ISERROR('TL-A E-Trim - E-Zyl 3.1'!AL218),"",'TL-A E-Trim - E-Zyl 3.1'!AL218)</f>
        <v/>
      </c>
      <c r="B457" s="320" t="str">
        <f>IF('TL-A E-Trim - E-Zyl 3.1'!B467="","",'TL-A E-Trim - E-Zyl 3.1'!B467)</f>
        <v/>
      </c>
    </row>
    <row r="458" spans="1:2" x14ac:dyDescent="0.2">
      <c r="A458" s="320" t="str">
        <f>IF(ISERROR('TL-A E-Trim - E-Zyl 3.1'!AL219),"",'TL-A E-Trim - E-Zyl 3.1'!AL219)</f>
        <v/>
      </c>
      <c r="B458" s="320" t="str">
        <f>IF('TL-A E-Trim - E-Zyl 3.1'!B468="","",'TL-A E-Trim - E-Zyl 3.1'!B468)</f>
        <v/>
      </c>
    </row>
    <row r="459" spans="1:2" x14ac:dyDescent="0.2">
      <c r="A459" s="320" t="str">
        <f>IF(ISERROR('TL-A E-Trim - E-Zyl 3.1'!AL220),"",'TL-A E-Trim - E-Zyl 3.1'!AL220)</f>
        <v/>
      </c>
      <c r="B459" s="320" t="str">
        <f>IF('TL-A E-Trim - E-Zyl 3.1'!B469="","",'TL-A E-Trim - E-Zyl 3.1'!B469)</f>
        <v/>
      </c>
    </row>
    <row r="460" spans="1:2" x14ac:dyDescent="0.2">
      <c r="A460" s="320" t="str">
        <f>IF(ISERROR('TL-A E-Trim - E-Zyl 3.1'!AL221),"",'TL-A E-Trim - E-Zyl 3.1'!AL221)</f>
        <v/>
      </c>
      <c r="B460" s="320" t="str">
        <f>IF('TL-A E-Trim - E-Zyl 3.1'!B470="","",'TL-A E-Trim - E-Zyl 3.1'!B470)</f>
        <v/>
      </c>
    </row>
    <row r="461" spans="1:2" x14ac:dyDescent="0.2">
      <c r="A461" s="320" t="str">
        <f>IF(ISERROR('TL-A E-Trim - E-Zyl 3.1'!AL222),"",'TL-A E-Trim - E-Zyl 3.1'!AL222)</f>
        <v/>
      </c>
      <c r="B461" s="320" t="str">
        <f>IF('TL-A E-Trim - E-Zyl 3.1'!B471="","",'TL-A E-Trim - E-Zyl 3.1'!B471)</f>
        <v/>
      </c>
    </row>
    <row r="462" spans="1:2" x14ac:dyDescent="0.2">
      <c r="A462" s="320" t="str">
        <f>IF(ISERROR('TL-A E-Trim - E-Zyl 3.1'!AL223),"",'TL-A E-Trim - E-Zyl 3.1'!AL223)</f>
        <v/>
      </c>
      <c r="B462" s="320" t="str">
        <f>IF('TL-A E-Trim - E-Zyl 3.1'!B472="","",'TL-A E-Trim - E-Zyl 3.1'!B472)</f>
        <v/>
      </c>
    </row>
    <row r="463" spans="1:2" x14ac:dyDescent="0.2">
      <c r="A463" s="320" t="str">
        <f>IF(ISERROR('TL-A E-Trim - E-Zyl 3.1'!AL224),"",'TL-A E-Trim - E-Zyl 3.1'!AL224)</f>
        <v/>
      </c>
      <c r="B463" s="320" t="str">
        <f>IF('TL-A E-Trim - E-Zyl 3.1'!B473="","",'TL-A E-Trim - E-Zyl 3.1'!B473)</f>
        <v/>
      </c>
    </row>
    <row r="464" spans="1:2" x14ac:dyDescent="0.2">
      <c r="A464" s="320" t="str">
        <f>IF(ISERROR('TL-A E-Trim - E-Zyl 3.1'!AL225),"",'TL-A E-Trim - E-Zyl 3.1'!AL225)</f>
        <v/>
      </c>
      <c r="B464" s="320" t="str">
        <f>IF('TL-A E-Trim - E-Zyl 3.1'!B474="","",'TL-A E-Trim - E-Zyl 3.1'!B474)</f>
        <v/>
      </c>
    </row>
    <row r="465" spans="1:2" x14ac:dyDescent="0.2">
      <c r="A465" s="320" t="str">
        <f>IF(ISERROR('TL-A E-Trim - E-Zyl 3.1'!AL226),"",'TL-A E-Trim - E-Zyl 3.1'!AL226)</f>
        <v/>
      </c>
      <c r="B465" s="320" t="str">
        <f>IF('TL-A E-Trim - E-Zyl 3.1'!B475="","",'TL-A E-Trim - E-Zyl 3.1'!B475)</f>
        <v/>
      </c>
    </row>
    <row r="466" spans="1:2" x14ac:dyDescent="0.2">
      <c r="A466" s="320" t="str">
        <f>IF(ISERROR('TL-A E-Trim - E-Zyl 3.1'!AL227),"",'TL-A E-Trim - E-Zyl 3.1'!AL227)</f>
        <v/>
      </c>
      <c r="B466" s="320" t="str">
        <f>IF('TL-A E-Trim - E-Zyl 3.1'!B476="","",'TL-A E-Trim - E-Zyl 3.1'!B476)</f>
        <v/>
      </c>
    </row>
    <row r="467" spans="1:2" x14ac:dyDescent="0.2">
      <c r="A467" s="320" t="str">
        <f>IF(ISERROR('TL-A E-Trim - E-Zyl 3.1'!AL228),"",'TL-A E-Trim - E-Zyl 3.1'!AL228)</f>
        <v/>
      </c>
      <c r="B467" s="320" t="str">
        <f>IF('TL-A E-Trim - E-Zyl 3.1'!B477="","",'TL-A E-Trim - E-Zyl 3.1'!B477)</f>
        <v/>
      </c>
    </row>
    <row r="468" spans="1:2" x14ac:dyDescent="0.2">
      <c r="A468" s="320" t="str">
        <f>IF(ISERROR('TL-A E-Trim - E-Zyl 3.1'!AL229),"",'TL-A E-Trim - E-Zyl 3.1'!AL229)</f>
        <v/>
      </c>
      <c r="B468" s="320" t="str">
        <f>IF('TL-A E-Trim - E-Zyl 3.1'!B478="","",'TL-A E-Trim - E-Zyl 3.1'!B478)</f>
        <v/>
      </c>
    </row>
    <row r="469" spans="1:2" x14ac:dyDescent="0.2">
      <c r="A469" s="320" t="str">
        <f>IF(ISERROR('TL-A E-Trim - E-Zyl 3.1'!AL230),"",'TL-A E-Trim - E-Zyl 3.1'!AL230)</f>
        <v/>
      </c>
      <c r="B469" s="320" t="str">
        <f>IF('TL-A E-Trim - E-Zyl 3.1'!B479="","",'TL-A E-Trim - E-Zyl 3.1'!B479)</f>
        <v/>
      </c>
    </row>
    <row r="470" spans="1:2" x14ac:dyDescent="0.2">
      <c r="A470" s="320" t="str">
        <f>IF(ISERROR('TL-A E-Trim - E-Zyl 3.1'!AL231),"",'TL-A E-Trim - E-Zyl 3.1'!AL231)</f>
        <v/>
      </c>
      <c r="B470" s="320" t="str">
        <f>IF('TL-A E-Trim - E-Zyl 3.1'!B480="","",'TL-A E-Trim - E-Zyl 3.1'!B480)</f>
        <v/>
      </c>
    </row>
    <row r="471" spans="1:2" x14ac:dyDescent="0.2">
      <c r="A471" s="320" t="str">
        <f>IF(ISERROR('TL-A E-Trim - E-Zyl 3.1'!AL232),"",'TL-A E-Trim - E-Zyl 3.1'!AL232)</f>
        <v/>
      </c>
      <c r="B471" s="320" t="str">
        <f>IF('TL-A E-Trim - E-Zyl 3.1'!B481="","",'TL-A E-Trim - E-Zyl 3.1'!B481)</f>
        <v/>
      </c>
    </row>
    <row r="472" spans="1:2" x14ac:dyDescent="0.2">
      <c r="A472" s="320" t="str">
        <f>IF(ISERROR('TL-A E-Trim - E-Zyl 3.1'!AL233),"",'TL-A E-Trim - E-Zyl 3.1'!AL233)</f>
        <v/>
      </c>
      <c r="B472" s="320" t="str">
        <f>IF('TL-A E-Trim - E-Zyl 3.1'!B482="","",'TL-A E-Trim - E-Zyl 3.1'!B482)</f>
        <v/>
      </c>
    </row>
    <row r="473" spans="1:2" x14ac:dyDescent="0.2">
      <c r="A473" s="320" t="str">
        <f>IF(ISERROR('TL-A E-Trim - E-Zyl 3.1'!AL234),"",'TL-A E-Trim - E-Zyl 3.1'!AL234)</f>
        <v/>
      </c>
      <c r="B473" s="320" t="str">
        <f>IF('TL-A E-Trim - E-Zyl 3.1'!B483="","",'TL-A E-Trim - E-Zyl 3.1'!B483)</f>
        <v/>
      </c>
    </row>
    <row r="474" spans="1:2" x14ac:dyDescent="0.2">
      <c r="A474" s="320" t="str">
        <f>IF(ISERROR('TL-A E-Trim - E-Zyl 3.1'!AL235),"",'TL-A E-Trim - E-Zyl 3.1'!AL235)</f>
        <v/>
      </c>
      <c r="B474" s="320" t="str">
        <f>IF('TL-A E-Trim - E-Zyl 3.1'!B484="","",'TL-A E-Trim - E-Zyl 3.1'!B484)</f>
        <v/>
      </c>
    </row>
    <row r="475" spans="1:2" x14ac:dyDescent="0.2">
      <c r="A475" s="320" t="str">
        <f>IF(ISERROR('TL-A E-Trim - E-Zyl 3.1'!AL236),"",'TL-A E-Trim - E-Zyl 3.1'!AL236)</f>
        <v/>
      </c>
      <c r="B475" s="320" t="str">
        <f>IF('TL-A E-Trim - E-Zyl 3.1'!B485="","",'TL-A E-Trim - E-Zyl 3.1'!B485)</f>
        <v/>
      </c>
    </row>
    <row r="476" spans="1:2" x14ac:dyDescent="0.2">
      <c r="A476" s="320" t="str">
        <f>IF(ISERROR('TL-A E-Trim - E-Zyl 3.1'!AL237),"",'TL-A E-Trim - E-Zyl 3.1'!AL237)</f>
        <v/>
      </c>
      <c r="B476" s="320" t="str">
        <f>IF('TL-A E-Trim - E-Zyl 3.1'!B486="","",'TL-A E-Trim - E-Zyl 3.1'!B486)</f>
        <v/>
      </c>
    </row>
    <row r="477" spans="1:2" x14ac:dyDescent="0.2">
      <c r="A477" s="320" t="str">
        <f>IF(ISERROR('TL-A E-Trim - E-Zyl 3.1'!AL238),"",'TL-A E-Trim - E-Zyl 3.1'!AL238)</f>
        <v/>
      </c>
      <c r="B477" s="320" t="str">
        <f>IF('TL-A E-Trim - E-Zyl 3.1'!B487="","",'TL-A E-Trim - E-Zyl 3.1'!B487)</f>
        <v/>
      </c>
    </row>
    <row r="478" spans="1:2" x14ac:dyDescent="0.2">
      <c r="A478" s="320" t="str">
        <f>IF(ISERROR('TL-A E-Trim - E-Zyl 3.1'!AL239),"",'TL-A E-Trim - E-Zyl 3.1'!AL239)</f>
        <v/>
      </c>
      <c r="B478" s="320" t="str">
        <f>IF('TL-A E-Trim - E-Zyl 3.1'!B488="","",'TL-A E-Trim - E-Zyl 3.1'!B488)</f>
        <v/>
      </c>
    </row>
    <row r="479" spans="1:2" x14ac:dyDescent="0.2">
      <c r="A479" s="320" t="str">
        <f>IF(ISERROR('TL-A E-Trim - E-Zyl 3.1'!AL240),"",'TL-A E-Trim - E-Zyl 3.1'!AL240)</f>
        <v/>
      </c>
      <c r="B479" s="320" t="str">
        <f>IF('TL-A E-Trim - E-Zyl 3.1'!B489="","",'TL-A E-Trim - E-Zyl 3.1'!B489)</f>
        <v/>
      </c>
    </row>
    <row r="480" spans="1:2" x14ac:dyDescent="0.2">
      <c r="A480" s="320" t="str">
        <f>IF(ISERROR('TL-A E-Trim - E-Zyl 3.1'!AL241),"",'TL-A E-Trim - E-Zyl 3.1'!AL241)</f>
        <v/>
      </c>
      <c r="B480" s="320" t="str">
        <f>IF('TL-A E-Trim - E-Zyl 3.1'!B490="","",'TL-A E-Trim - E-Zyl 3.1'!B490)</f>
        <v/>
      </c>
    </row>
    <row r="481" spans="1:2" x14ac:dyDescent="0.2">
      <c r="A481" s="320" t="str">
        <f>IF(ISERROR('TL-A E-Trim - E-Zyl 3.1'!AL242),"",'TL-A E-Trim - E-Zyl 3.1'!AL242)</f>
        <v/>
      </c>
      <c r="B481" s="320" t="str">
        <f>IF('TL-A E-Trim - E-Zyl 3.1'!B491="","",'TL-A E-Trim - E-Zyl 3.1'!B491)</f>
        <v/>
      </c>
    </row>
    <row r="482" spans="1:2" x14ac:dyDescent="0.2">
      <c r="A482" s="320" t="str">
        <f>IF(ISERROR('TL-A E-Trim - E-Zyl 3.1'!AL243),"",'TL-A E-Trim - E-Zyl 3.1'!AL243)</f>
        <v/>
      </c>
      <c r="B482" s="320" t="str">
        <f>IF('TL-A E-Trim - E-Zyl 3.1'!B492="","",'TL-A E-Trim - E-Zyl 3.1'!B492)</f>
        <v/>
      </c>
    </row>
    <row r="483" spans="1:2" x14ac:dyDescent="0.2">
      <c r="A483" s="320" t="str">
        <f>IF(ISERROR('TL-A E-Trim - E-Zyl 3.1'!AL244),"",'TL-A E-Trim - E-Zyl 3.1'!AL244)</f>
        <v/>
      </c>
      <c r="B483" s="320" t="str">
        <f>IF('TL-A E-Trim - E-Zyl 3.1'!B493="","",'TL-A E-Trim - E-Zyl 3.1'!B493)</f>
        <v/>
      </c>
    </row>
    <row r="484" spans="1:2" x14ac:dyDescent="0.2">
      <c r="A484" s="320" t="str">
        <f>IF(ISERROR('TL-A E-Trim - E-Zyl 3.1'!AL245),"",'TL-A E-Trim - E-Zyl 3.1'!AL245)</f>
        <v/>
      </c>
      <c r="B484" s="320" t="str">
        <f>IF('TL-A E-Trim - E-Zyl 3.1'!B494="","",'TL-A E-Trim - E-Zyl 3.1'!B494)</f>
        <v/>
      </c>
    </row>
    <row r="485" spans="1:2" x14ac:dyDescent="0.2">
      <c r="A485" s="320" t="str">
        <f>IF(ISERROR('TL-A E-Trim - E-Zyl 3.1'!AL246),"",'TL-A E-Trim - E-Zyl 3.1'!AL246)</f>
        <v/>
      </c>
      <c r="B485" s="320" t="str">
        <f>IF('TL-A E-Trim - E-Zyl 3.1'!B495="","",'TL-A E-Trim - E-Zyl 3.1'!B495)</f>
        <v/>
      </c>
    </row>
    <row r="486" spans="1:2" x14ac:dyDescent="0.2">
      <c r="A486" s="320" t="str">
        <f>IF(ISERROR('TL-A E-Trim - E-Zyl 3.1'!AL247),"",'TL-A E-Trim - E-Zyl 3.1'!AL247)</f>
        <v/>
      </c>
      <c r="B486" s="320" t="str">
        <f>IF('TL-A E-Trim - E-Zyl 3.1'!B496="","",'TL-A E-Trim - E-Zyl 3.1'!B496)</f>
        <v/>
      </c>
    </row>
    <row r="487" spans="1:2" x14ac:dyDescent="0.2">
      <c r="A487" s="320" t="str">
        <f>IF(ISERROR('TL-A E-Trim - E-Zyl 3.1'!AL248),"",'TL-A E-Trim - E-Zyl 3.1'!AL248)</f>
        <v/>
      </c>
      <c r="B487" s="320" t="str">
        <f>IF('TL-A E-Trim - E-Zyl 3.1'!B497="","",'TL-A E-Trim - E-Zyl 3.1'!B497)</f>
        <v/>
      </c>
    </row>
    <row r="488" spans="1:2" x14ac:dyDescent="0.2">
      <c r="A488" s="320" t="str">
        <f>IF(ISERROR('TL-A E-Trim - E-Zyl 3.1'!AL249),"",'TL-A E-Trim - E-Zyl 3.1'!AL249)</f>
        <v/>
      </c>
      <c r="B488" s="320" t="str">
        <f>IF('TL-A E-Trim - E-Zyl 3.1'!B498="","",'TL-A E-Trim - E-Zyl 3.1'!B498)</f>
        <v/>
      </c>
    </row>
    <row r="489" spans="1:2" x14ac:dyDescent="0.2">
      <c r="A489" s="320" t="str">
        <f>IF(ISERROR('TL-A E-Trim - E-Zyl 3.1'!AL250),"",'TL-A E-Trim - E-Zyl 3.1'!AL250)</f>
        <v/>
      </c>
      <c r="B489" s="320" t="str">
        <f>IF('TL-A E-Trim - E-Zyl 3.1'!B499="","",'TL-A E-Trim - E-Zyl 3.1'!B499)</f>
        <v/>
      </c>
    </row>
    <row r="490" spans="1:2" x14ac:dyDescent="0.2">
      <c r="A490" s="320" t="str">
        <f>IF(ISERROR('TL-A E-Trim - E-Zyl 3.1'!AL251),"",'TL-A E-Trim - E-Zyl 3.1'!AL251)</f>
        <v/>
      </c>
      <c r="B490" s="320" t="str">
        <f>IF('TL-A E-Trim - E-Zyl 3.1'!B500="","",'TL-A E-Trim - E-Zyl 3.1'!B500)</f>
        <v/>
      </c>
    </row>
    <row r="491" spans="1:2" x14ac:dyDescent="0.2">
      <c r="A491" s="320" t="str">
        <f>IF(ISERROR('TL-A E-Trim - E-Zyl 3.1'!AL252),"",'TL-A E-Trim - E-Zyl 3.1'!AL252)</f>
        <v/>
      </c>
      <c r="B491" s="320" t="str">
        <f>IF('TL-A E-Trim - E-Zyl 3.1'!B501="","",'TL-A E-Trim - E-Zyl 3.1'!B501)</f>
        <v/>
      </c>
    </row>
    <row r="492" spans="1:2" x14ac:dyDescent="0.2">
      <c r="A492" s="320" t="str">
        <f>IF(ISERROR('TL-A E-Trim - E-Zyl 3.1'!AL253),"",'TL-A E-Trim - E-Zyl 3.1'!AL253)</f>
        <v/>
      </c>
      <c r="B492" s="320" t="str">
        <f>IF('TL-A E-Trim - E-Zyl 3.1'!B502="","",'TL-A E-Trim - E-Zyl 3.1'!B502)</f>
        <v/>
      </c>
    </row>
    <row r="493" spans="1:2" x14ac:dyDescent="0.2">
      <c r="A493" s="320" t="str">
        <f>IF(ISERROR('TL-A E-Trim - E-Zyl 3.1'!AL254),"",'TL-A E-Trim - E-Zyl 3.1'!AL254)</f>
        <v/>
      </c>
      <c r="B493" s="320" t="str">
        <f>IF('TL-A E-Trim - E-Zyl 3.1'!B503="","",'TL-A E-Trim - E-Zyl 3.1'!B503)</f>
        <v/>
      </c>
    </row>
    <row r="494" spans="1:2" x14ac:dyDescent="0.2">
      <c r="A494" s="320" t="str">
        <f>IF(ISERROR('TL-A E-Trim - E-Zyl 3.1'!AL255),"",'TL-A E-Trim - E-Zyl 3.1'!AL255)</f>
        <v/>
      </c>
      <c r="B494" s="320" t="str">
        <f>IF('TL-A E-Trim - E-Zyl 3.1'!B504="","",'TL-A E-Trim - E-Zyl 3.1'!B504)</f>
        <v/>
      </c>
    </row>
    <row r="495" spans="1:2" x14ac:dyDescent="0.2">
      <c r="A495" s="320" t="str">
        <f>IF(ISERROR('TL-A E-Trim - E-Zyl 3.1'!AL256),"",'TL-A E-Trim - E-Zyl 3.1'!AL256)</f>
        <v/>
      </c>
      <c r="B495" s="320" t="str">
        <f>IF('TL-A E-Trim - E-Zyl 3.1'!B505="","",'TL-A E-Trim - E-Zyl 3.1'!B505)</f>
        <v/>
      </c>
    </row>
    <row r="496" spans="1:2" x14ac:dyDescent="0.2">
      <c r="A496" s="320" t="str">
        <f>IF(ISERROR('TL-A E-Trim - E-Zyl 3.1'!AL257),"",'TL-A E-Trim - E-Zyl 3.1'!AL257)</f>
        <v/>
      </c>
      <c r="B496" s="320" t="str">
        <f>IF('TL-A E-Trim - E-Zyl 3.1'!B506="","",'TL-A E-Trim - E-Zyl 3.1'!B506)</f>
        <v/>
      </c>
    </row>
    <row r="497" spans="1:2" x14ac:dyDescent="0.2">
      <c r="A497" s="320" t="str">
        <f>IF(ISERROR('TL-A E-Trim - E-Zyl 3.1'!AL258),"",'TL-A E-Trim - E-Zyl 3.1'!AL258)</f>
        <v/>
      </c>
      <c r="B497" s="320" t="str">
        <f>IF('TL-A E-Trim - E-Zyl 3.1'!B507="","",'TL-A E-Trim - E-Zyl 3.1'!B507)</f>
        <v/>
      </c>
    </row>
    <row r="498" spans="1:2" x14ac:dyDescent="0.2">
      <c r="A498" s="320" t="str">
        <f>IF(ISERROR('TL-A E-Trim - E-Zyl 3.1'!AL259),"",'TL-A E-Trim - E-Zyl 3.1'!AL259)</f>
        <v/>
      </c>
      <c r="B498" s="320" t="str">
        <f>IF('TL-A E-Trim - E-Zyl 3.1'!B508="","",'TL-A E-Trim - E-Zyl 3.1'!B508)</f>
        <v/>
      </c>
    </row>
    <row r="499" spans="1:2" x14ac:dyDescent="0.2">
      <c r="A499" s="320" t="str">
        <f>IF(ISERROR('TL-A E-Trim - E-Zyl 3.1'!AL260),"",'TL-A E-Trim - E-Zyl 3.1'!AL260)</f>
        <v/>
      </c>
      <c r="B499" s="320" t="str">
        <f>IF('TL-A E-Trim - E-Zyl 3.1'!B509="","",'TL-A E-Trim - E-Zyl 3.1'!B509)</f>
        <v/>
      </c>
    </row>
    <row r="500" spans="1:2" x14ac:dyDescent="0.2">
      <c r="A500" s="320" t="str">
        <f>IF(ISERROR('TL-A E-Trim - E-Zyl 3.1'!AL261),"",'TL-A E-Trim - E-Zyl 3.1'!AL261)</f>
        <v/>
      </c>
      <c r="B500" s="320" t="str">
        <f>IF('TL-A E-Trim - E-Zyl 3.1'!B510="","",'TL-A E-Trim - E-Zyl 3.1'!B510)</f>
        <v/>
      </c>
    </row>
    <row r="501" spans="1:2" x14ac:dyDescent="0.2">
      <c r="A501" s="329"/>
    </row>
    <row r="502" spans="1:2" x14ac:dyDescent="0.2">
      <c r="A502" s="329"/>
    </row>
    <row r="503" spans="1:2" x14ac:dyDescent="0.2">
      <c r="A503" s="329"/>
    </row>
    <row r="504" spans="1:2" x14ac:dyDescent="0.2">
      <c r="A504" s="329"/>
    </row>
    <row r="505" spans="1:2" x14ac:dyDescent="0.2">
      <c r="A505" s="329"/>
    </row>
    <row r="506" spans="1:2" x14ac:dyDescent="0.2">
      <c r="A506" s="329"/>
    </row>
    <row r="507" spans="1:2" x14ac:dyDescent="0.2">
      <c r="A507" s="329"/>
    </row>
    <row r="508" spans="1:2" x14ac:dyDescent="0.2">
      <c r="A508" s="329"/>
    </row>
    <row r="509" spans="1:2" x14ac:dyDescent="0.2">
      <c r="A509" s="329"/>
    </row>
    <row r="510" spans="1:2" x14ac:dyDescent="0.2">
      <c r="A510" s="329"/>
    </row>
    <row r="511" spans="1:2" x14ac:dyDescent="0.2">
      <c r="A511" s="329"/>
    </row>
    <row r="512" spans="1:2" x14ac:dyDescent="0.2">
      <c r="A512" s="329"/>
    </row>
    <row r="513" spans="1:1" x14ac:dyDescent="0.2">
      <c r="A513" s="329"/>
    </row>
    <row r="514" spans="1:1" x14ac:dyDescent="0.2">
      <c r="A514" s="329"/>
    </row>
    <row r="515" spans="1:1" x14ac:dyDescent="0.2">
      <c r="A515" s="329"/>
    </row>
    <row r="516" spans="1:1" x14ac:dyDescent="0.2">
      <c r="A516" s="329"/>
    </row>
    <row r="517" spans="1:1" x14ac:dyDescent="0.2">
      <c r="A517" s="329"/>
    </row>
    <row r="518" spans="1:1" x14ac:dyDescent="0.2">
      <c r="A518" s="329"/>
    </row>
    <row r="519" spans="1:1" x14ac:dyDescent="0.2">
      <c r="A519" s="329"/>
    </row>
    <row r="520" spans="1:1" x14ac:dyDescent="0.2">
      <c r="A520" s="329"/>
    </row>
    <row r="521" spans="1:1" x14ac:dyDescent="0.2">
      <c r="A521" s="329"/>
    </row>
    <row r="522" spans="1:1" x14ac:dyDescent="0.2">
      <c r="A522" s="329"/>
    </row>
    <row r="523" spans="1:1" x14ac:dyDescent="0.2">
      <c r="A523" s="329"/>
    </row>
    <row r="524" spans="1:1" x14ac:dyDescent="0.2">
      <c r="A524" s="329"/>
    </row>
    <row r="525" spans="1:1" x14ac:dyDescent="0.2">
      <c r="A525" s="329"/>
    </row>
    <row r="526" spans="1:1" x14ac:dyDescent="0.2">
      <c r="A526" s="329"/>
    </row>
    <row r="527" spans="1:1" x14ac:dyDescent="0.2">
      <c r="A527" s="329"/>
    </row>
    <row r="528" spans="1:1" x14ac:dyDescent="0.2">
      <c r="A528" s="329"/>
    </row>
    <row r="529" spans="1:1" x14ac:dyDescent="0.2">
      <c r="A529" s="329"/>
    </row>
    <row r="530" spans="1:1" x14ac:dyDescent="0.2">
      <c r="A530" s="329"/>
    </row>
    <row r="531" spans="1:1" x14ac:dyDescent="0.2">
      <c r="A531" s="329"/>
    </row>
    <row r="532" spans="1:1" x14ac:dyDescent="0.2">
      <c r="A532" s="329"/>
    </row>
    <row r="533" spans="1:1" x14ac:dyDescent="0.2">
      <c r="A533" s="329"/>
    </row>
    <row r="534" spans="1:1" x14ac:dyDescent="0.2">
      <c r="A534" s="329"/>
    </row>
    <row r="535" spans="1:1" x14ac:dyDescent="0.2">
      <c r="A535" s="329"/>
    </row>
    <row r="536" spans="1:1" x14ac:dyDescent="0.2">
      <c r="A536" s="329"/>
    </row>
    <row r="537" spans="1:1" x14ac:dyDescent="0.2">
      <c r="A537" s="329"/>
    </row>
    <row r="538" spans="1:1" x14ac:dyDescent="0.2">
      <c r="A538" s="329"/>
    </row>
    <row r="539" spans="1:1" x14ac:dyDescent="0.2">
      <c r="A539" s="329"/>
    </row>
    <row r="540" spans="1:1" x14ac:dyDescent="0.2">
      <c r="A540" s="329"/>
    </row>
    <row r="541" spans="1:1" x14ac:dyDescent="0.2">
      <c r="A541" s="329"/>
    </row>
    <row r="542" spans="1:1" x14ac:dyDescent="0.2">
      <c r="A542" s="329"/>
    </row>
    <row r="543" spans="1:1" x14ac:dyDescent="0.2">
      <c r="A543" s="329"/>
    </row>
    <row r="544" spans="1:1" x14ac:dyDescent="0.2">
      <c r="A544" s="329"/>
    </row>
    <row r="545" spans="1:1" x14ac:dyDescent="0.2">
      <c r="A545" s="329"/>
    </row>
    <row r="546" spans="1:1" x14ac:dyDescent="0.2">
      <c r="A546" s="329"/>
    </row>
    <row r="547" spans="1:1" x14ac:dyDescent="0.2">
      <c r="A547" s="329"/>
    </row>
    <row r="548" spans="1:1" x14ac:dyDescent="0.2">
      <c r="A548" s="329"/>
    </row>
    <row r="549" spans="1:1" x14ac:dyDescent="0.2">
      <c r="A549" s="329"/>
    </row>
    <row r="550" spans="1:1" x14ac:dyDescent="0.2">
      <c r="A550" s="329"/>
    </row>
    <row r="551" spans="1:1" x14ac:dyDescent="0.2">
      <c r="A551" s="329"/>
    </row>
    <row r="552" spans="1:1" x14ac:dyDescent="0.2">
      <c r="A552" s="329"/>
    </row>
    <row r="553" spans="1:1" x14ac:dyDescent="0.2">
      <c r="A553" s="329"/>
    </row>
    <row r="554" spans="1:1" x14ac:dyDescent="0.2">
      <c r="A554" s="329"/>
    </row>
    <row r="555" spans="1:1" x14ac:dyDescent="0.2">
      <c r="A555" s="329"/>
    </row>
    <row r="556" spans="1:1" x14ac:dyDescent="0.2">
      <c r="A556" s="329"/>
    </row>
    <row r="557" spans="1:1" x14ac:dyDescent="0.2">
      <c r="A557" s="329"/>
    </row>
    <row r="558" spans="1:1" x14ac:dyDescent="0.2">
      <c r="A558" s="329"/>
    </row>
    <row r="559" spans="1:1" x14ac:dyDescent="0.2">
      <c r="A559" s="329"/>
    </row>
    <row r="560" spans="1:1" x14ac:dyDescent="0.2">
      <c r="A560" s="329"/>
    </row>
    <row r="561" spans="1:1" x14ac:dyDescent="0.2">
      <c r="A561" s="329"/>
    </row>
    <row r="562" spans="1:1" x14ac:dyDescent="0.2">
      <c r="A562" s="329"/>
    </row>
    <row r="563" spans="1:1" x14ac:dyDescent="0.2">
      <c r="A563" s="329"/>
    </row>
    <row r="564" spans="1:1" x14ac:dyDescent="0.2">
      <c r="A564" s="329"/>
    </row>
    <row r="565" spans="1:1" x14ac:dyDescent="0.2">
      <c r="A565" s="329"/>
    </row>
    <row r="566" spans="1:1" x14ac:dyDescent="0.2">
      <c r="A566" s="329"/>
    </row>
    <row r="567" spans="1:1" x14ac:dyDescent="0.2">
      <c r="A567" s="329"/>
    </row>
    <row r="568" spans="1:1" x14ac:dyDescent="0.2">
      <c r="A568" s="329"/>
    </row>
    <row r="569" spans="1:1" x14ac:dyDescent="0.2">
      <c r="A569" s="329"/>
    </row>
    <row r="570" spans="1:1" x14ac:dyDescent="0.2">
      <c r="A570" s="329"/>
    </row>
    <row r="571" spans="1:1" x14ac:dyDescent="0.2">
      <c r="A571" s="329"/>
    </row>
    <row r="572" spans="1:1" x14ac:dyDescent="0.2">
      <c r="A572" s="329"/>
    </row>
    <row r="573" spans="1:1" x14ac:dyDescent="0.2">
      <c r="A573" s="329"/>
    </row>
  </sheetData>
  <autoFilter ref="A1:B572" xr:uid="{D226B03B-09DC-4896-8D1A-6D7B26FE8E66}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>
    <tabColor rgb="FF92D050"/>
    <pageSetUpPr fitToPage="1"/>
  </sheetPr>
  <dimension ref="A1:I1044"/>
  <sheetViews>
    <sheetView zoomScaleNormal="100" workbookViewId="0">
      <pane xSplit="4" ySplit="6" topLeftCell="E7" activePane="bottomRight" state="frozen"/>
      <selection pane="topRight" activeCell="E1" sqref="E1"/>
      <selection pane="bottomLeft" activeCell="B7" sqref="B7"/>
      <selection pane="bottomRight" activeCell="F20" sqref="F20"/>
    </sheetView>
  </sheetViews>
  <sheetFormatPr defaultColWidth="11.5703125" defaultRowHeight="15" outlineLevelCol="1" x14ac:dyDescent="0.25"/>
  <cols>
    <col min="1" max="1" width="30.7109375" style="93" customWidth="1" outlineLevel="1"/>
    <col min="2" max="2" width="51.85546875" style="93" customWidth="1"/>
    <col min="3" max="3" width="20.7109375" style="100" customWidth="1" outlineLevel="1"/>
    <col min="4" max="4" width="35.28515625" style="202" customWidth="1"/>
    <col min="5" max="5" width="22" style="100" bestFit="1" customWidth="1"/>
    <col min="6" max="6" width="25.140625" style="93" customWidth="1"/>
    <col min="7" max="7" width="18.140625" style="93" customWidth="1"/>
    <col min="8" max="16384" width="11.5703125" style="93"/>
  </cols>
  <sheetData>
    <row r="1" spans="1:9" ht="19.5" thickBot="1" x14ac:dyDescent="0.3">
      <c r="A1" s="425" t="s">
        <v>287</v>
      </c>
      <c r="B1" s="425"/>
      <c r="C1" s="426"/>
      <c r="D1" s="426"/>
      <c r="E1" s="426"/>
    </row>
    <row r="2" spans="1:9" ht="30" x14ac:dyDescent="0.25">
      <c r="A2" s="95"/>
      <c r="B2" s="171" t="s">
        <v>288</v>
      </c>
      <c r="C2" s="136" t="s">
        <v>289</v>
      </c>
      <c r="D2" s="214" t="s">
        <v>290</v>
      </c>
      <c r="E2" s="137" t="s">
        <v>289</v>
      </c>
    </row>
    <row r="3" spans="1:9" ht="20.25" customHeight="1" thickBot="1" x14ac:dyDescent="0.3">
      <c r="A3" s="95"/>
      <c r="B3" s="95"/>
      <c r="C3" s="139">
        <f>SUM(C10:C547)</f>
        <v>0</v>
      </c>
      <c r="D3" s="160">
        <f>SUMIF('TL-A E-Trim - E-Zyl 3.1'!E12:E261,"E-Zylinder",'TL-A E-Trim - E-Zyl 3.1'!B12:B261)</f>
        <v>0</v>
      </c>
      <c r="E3" s="140">
        <f>SUM(E10:E547)</f>
        <v>0</v>
      </c>
    </row>
    <row r="4" spans="1:9" ht="25.5" customHeight="1" x14ac:dyDescent="0.25">
      <c r="A4" s="95"/>
      <c r="B4" s="95"/>
      <c r="C4" s="96"/>
      <c r="D4" s="127"/>
      <c r="E4" s="96"/>
    </row>
    <row r="5" spans="1:9" ht="30" x14ac:dyDescent="0.25">
      <c r="A5" s="97" t="s">
        <v>291</v>
      </c>
      <c r="B5" s="97" t="s">
        <v>292</v>
      </c>
      <c r="C5" s="98" t="s">
        <v>293</v>
      </c>
      <c r="D5" s="196" t="s">
        <v>59</v>
      </c>
      <c r="E5" s="134" t="s">
        <v>294</v>
      </c>
    </row>
    <row r="6" spans="1:9" ht="15.75" thickBot="1" x14ac:dyDescent="0.3">
      <c r="A6" s="131" t="s">
        <v>295</v>
      </c>
      <c r="B6" s="128" t="str">
        <f>A6</f>
        <v>Montage-Anleitung, Sicherheitshinweise AP:</v>
      </c>
      <c r="C6" s="163"/>
      <c r="D6" s="197"/>
      <c r="E6" s="164"/>
      <c r="F6" s="99" t="s">
        <v>296</v>
      </c>
      <c r="I6" s="215"/>
    </row>
    <row r="7" spans="1:9" ht="15.75" thickTop="1" x14ac:dyDescent="0.25">
      <c r="A7" s="95" t="s">
        <v>297</v>
      </c>
      <c r="B7" s="95" t="s">
        <v>298</v>
      </c>
      <c r="C7" s="129" t="str">
        <f>IF(SUM($C$10:$C$547)&gt;0,ROUNDUP((SUM($C$10:$C$547)/10),0),"")</f>
        <v/>
      </c>
      <c r="D7" s="127">
        <v>3051006000</v>
      </c>
      <c r="E7" s="135" t="str">
        <f>C7</f>
        <v/>
      </c>
      <c r="F7" s="125" t="s">
        <v>299</v>
      </c>
    </row>
    <row r="8" spans="1:9" x14ac:dyDescent="0.25">
      <c r="A8" s="95" t="s">
        <v>300</v>
      </c>
      <c r="B8" s="95" t="s">
        <v>301</v>
      </c>
      <c r="C8" s="129" t="str">
        <f>IF(SUM($C$184:$C$266,$C$441:$C$466)&gt;0,ROUNDUP((SUM($C$184:$C$266,$C$441:$C$466)/10),0),"")</f>
        <v/>
      </c>
      <c r="D8" s="127">
        <v>3051007000</v>
      </c>
      <c r="E8" s="135" t="str">
        <f>C8</f>
        <v/>
      </c>
      <c r="F8" s="125" t="s">
        <v>299</v>
      </c>
    </row>
    <row r="9" spans="1:9" ht="15.75" thickBot="1" x14ac:dyDescent="0.3">
      <c r="A9" s="128" t="s">
        <v>302</v>
      </c>
      <c r="B9" s="128" t="str">
        <f>A9</f>
        <v>MIFARE - Comfort-Zylinder Std. (Indoor)</v>
      </c>
      <c r="C9" s="130"/>
      <c r="D9" s="132"/>
      <c r="E9" s="216" t="s">
        <v>303</v>
      </c>
      <c r="F9" s="215" t="s">
        <v>303</v>
      </c>
    </row>
    <row r="10" spans="1:9" ht="15.75" thickTop="1" x14ac:dyDescent="0.25">
      <c r="A10" s="95" t="s">
        <v>1314</v>
      </c>
      <c r="B10" s="217" t="s">
        <v>304</v>
      </c>
      <c r="C10" s="129">
        <f>SUMIF('TL-A E-Trim - E-Zyl 3.1'!$AT$12:$AT$261,A10,'TL-A E-Trim - E-Zyl 3.1'!$B$12:$B$261)</f>
        <v>0</v>
      </c>
      <c r="D10" s="127" t="s">
        <v>305</v>
      </c>
      <c r="E10" s="135">
        <f t="shared" ref="E10:E71" si="0">C10</f>
        <v>0</v>
      </c>
    </row>
    <row r="11" spans="1:9" x14ac:dyDescent="0.25">
      <c r="A11" s="95" t="s">
        <v>1315</v>
      </c>
      <c r="B11" s="95" t="s">
        <v>306</v>
      </c>
      <c r="C11" s="129">
        <f>SUMIF('TL-A E-Trim - E-Zyl 3.1'!$AT$12:$AT$261,A11,'TL-A E-Trim - E-Zyl 3.1'!$B$12:$B$261)</f>
        <v>0</v>
      </c>
      <c r="D11" s="127" t="s">
        <v>307</v>
      </c>
      <c r="E11" s="135">
        <f t="shared" si="0"/>
        <v>0</v>
      </c>
    </row>
    <row r="12" spans="1:9" x14ac:dyDescent="0.25">
      <c r="A12" s="95" t="s">
        <v>1316</v>
      </c>
      <c r="B12" s="95" t="s">
        <v>308</v>
      </c>
      <c r="C12" s="129">
        <f>SUMIF('TL-A E-Trim - E-Zyl 3.1'!$AT$12:$AT$261,A12,'TL-A E-Trim - E-Zyl 3.1'!$B$12:$B$261)</f>
        <v>0</v>
      </c>
      <c r="D12" s="127" t="s">
        <v>309</v>
      </c>
      <c r="E12" s="135">
        <f t="shared" si="0"/>
        <v>0</v>
      </c>
    </row>
    <row r="13" spans="1:9" x14ac:dyDescent="0.25">
      <c r="A13" s="95" t="s">
        <v>1317</v>
      </c>
      <c r="B13" s="95" t="s">
        <v>310</v>
      </c>
      <c r="C13" s="129">
        <f>SUMIF('TL-A E-Trim - E-Zyl 3.1'!$AT$12:$AT$261,A13,'TL-A E-Trim - E-Zyl 3.1'!$B$12:$B$261)</f>
        <v>0</v>
      </c>
      <c r="D13" s="127" t="s">
        <v>311</v>
      </c>
      <c r="E13" s="135">
        <f t="shared" si="0"/>
        <v>0</v>
      </c>
    </row>
    <row r="14" spans="1:9" x14ac:dyDescent="0.25">
      <c r="A14" s="95" t="s">
        <v>1318</v>
      </c>
      <c r="B14" s="95" t="s">
        <v>312</v>
      </c>
      <c r="C14" s="129">
        <f>SUMIF('TL-A E-Trim - E-Zyl 3.1'!$AT$12:$AT$261,A14,'TL-A E-Trim - E-Zyl 3.1'!$B$12:$B$261)</f>
        <v>0</v>
      </c>
      <c r="D14" s="127" t="s">
        <v>313</v>
      </c>
      <c r="E14" s="135">
        <f t="shared" si="0"/>
        <v>0</v>
      </c>
    </row>
    <row r="15" spans="1:9" x14ac:dyDescent="0.25">
      <c r="A15" s="95" t="s">
        <v>1319</v>
      </c>
      <c r="B15" s="95" t="s">
        <v>314</v>
      </c>
      <c r="C15" s="129">
        <f>SUMIF('TL-A E-Trim - E-Zyl 3.1'!$AT$12:$AT$261,A15,'TL-A E-Trim - E-Zyl 3.1'!$B$12:$B$261)</f>
        <v>0</v>
      </c>
      <c r="D15" s="127" t="s">
        <v>315</v>
      </c>
      <c r="E15" s="135">
        <f t="shared" si="0"/>
        <v>0</v>
      </c>
    </row>
    <row r="16" spans="1:9" x14ac:dyDescent="0.25">
      <c r="A16" s="95" t="s">
        <v>1320</v>
      </c>
      <c r="B16" s="95" t="s">
        <v>316</v>
      </c>
      <c r="C16" s="129">
        <f>SUMIF('TL-A E-Trim - E-Zyl 3.1'!$AT$12:$AT$261,A16,'TL-A E-Trim - E-Zyl 3.1'!$B$12:$B$261)</f>
        <v>0</v>
      </c>
      <c r="D16" s="127" t="s">
        <v>317</v>
      </c>
      <c r="E16" s="135">
        <f t="shared" si="0"/>
        <v>0</v>
      </c>
    </row>
    <row r="17" spans="1:5" x14ac:dyDescent="0.25">
      <c r="A17" s="95" t="s">
        <v>1321</v>
      </c>
      <c r="B17" s="95" t="s">
        <v>318</v>
      </c>
      <c r="C17" s="129">
        <f>SUMIF('TL-A E-Trim - E-Zyl 3.1'!$AT$12:$AT$261,A17,'TL-A E-Trim - E-Zyl 3.1'!$B$12:$B$261)</f>
        <v>0</v>
      </c>
      <c r="D17" s="127" t="s">
        <v>319</v>
      </c>
      <c r="E17" s="135">
        <f t="shared" si="0"/>
        <v>0</v>
      </c>
    </row>
    <row r="18" spans="1:5" x14ac:dyDescent="0.25">
      <c r="A18" s="95" t="s">
        <v>1322</v>
      </c>
      <c r="B18" s="95" t="s">
        <v>320</v>
      </c>
      <c r="C18" s="129">
        <f>SUMIF('TL-A E-Trim - E-Zyl 3.1'!$AT$12:$AT$261,A18,'TL-A E-Trim - E-Zyl 3.1'!$B$12:$B$261)</f>
        <v>0</v>
      </c>
      <c r="D18" s="127" t="s">
        <v>321</v>
      </c>
      <c r="E18" s="135">
        <f t="shared" si="0"/>
        <v>0</v>
      </c>
    </row>
    <row r="19" spans="1:5" x14ac:dyDescent="0.25">
      <c r="A19" s="95" t="s">
        <v>1323</v>
      </c>
      <c r="B19" s="95" t="s">
        <v>322</v>
      </c>
      <c r="C19" s="129">
        <f>SUMIF('TL-A E-Trim - E-Zyl 3.1'!$AT$12:$AT$261,A19,'TL-A E-Trim - E-Zyl 3.1'!$B$12:$B$261)</f>
        <v>0</v>
      </c>
      <c r="D19" s="127" t="s">
        <v>323</v>
      </c>
      <c r="E19" s="135">
        <f t="shared" si="0"/>
        <v>0</v>
      </c>
    </row>
    <row r="20" spans="1:5" x14ac:dyDescent="0.25">
      <c r="A20" s="95" t="s">
        <v>1324</v>
      </c>
      <c r="B20" s="95" t="s">
        <v>324</v>
      </c>
      <c r="C20" s="129">
        <f>SUMIF('TL-A E-Trim - E-Zyl 3.1'!$AT$12:$AT$261,A20,'TL-A E-Trim - E-Zyl 3.1'!$B$12:$B$261)</f>
        <v>0</v>
      </c>
      <c r="D20" s="127" t="s">
        <v>325</v>
      </c>
      <c r="E20" s="135">
        <f t="shared" si="0"/>
        <v>0</v>
      </c>
    </row>
    <row r="21" spans="1:5" x14ac:dyDescent="0.25">
      <c r="A21" s="95" t="s">
        <v>1325</v>
      </c>
      <c r="B21" s="95" t="s">
        <v>326</v>
      </c>
      <c r="C21" s="129">
        <f>SUMIF('TL-A E-Trim - E-Zyl 3.1'!$AT$12:$AT$261,A21,'TL-A E-Trim - E-Zyl 3.1'!$B$12:$B$261)</f>
        <v>0</v>
      </c>
      <c r="D21" s="127" t="s">
        <v>327</v>
      </c>
      <c r="E21" s="135">
        <f t="shared" si="0"/>
        <v>0</v>
      </c>
    </row>
    <row r="22" spans="1:5" x14ac:dyDescent="0.25">
      <c r="A22" s="95" t="s">
        <v>1326</v>
      </c>
      <c r="B22" s="95" t="s">
        <v>328</v>
      </c>
      <c r="C22" s="129">
        <f>SUMIF('TL-A E-Trim - E-Zyl 3.1'!$AT$12:$AT$261,A22,'TL-A E-Trim - E-Zyl 3.1'!$B$12:$B$261)</f>
        <v>0</v>
      </c>
      <c r="D22" s="127" t="s">
        <v>329</v>
      </c>
      <c r="E22" s="135">
        <f t="shared" si="0"/>
        <v>0</v>
      </c>
    </row>
    <row r="23" spans="1:5" x14ac:dyDescent="0.25">
      <c r="A23" s="95" t="s">
        <v>1327</v>
      </c>
      <c r="B23" s="95" t="s">
        <v>330</v>
      </c>
      <c r="C23" s="129">
        <f>SUMIF('TL-A E-Trim - E-Zyl 3.1'!$AT$12:$AT$261,A23,'TL-A E-Trim - E-Zyl 3.1'!$B$12:$B$261)</f>
        <v>0</v>
      </c>
      <c r="D23" s="127" t="s">
        <v>331</v>
      </c>
      <c r="E23" s="135">
        <f t="shared" si="0"/>
        <v>0</v>
      </c>
    </row>
    <row r="24" spans="1:5" x14ac:dyDescent="0.25">
      <c r="A24" s="95" t="s">
        <v>1328</v>
      </c>
      <c r="B24" s="95" t="s">
        <v>332</v>
      </c>
      <c r="C24" s="129">
        <f>SUMIF('TL-A E-Trim - E-Zyl 3.1'!$AT$12:$AT$261,A24,'TL-A E-Trim - E-Zyl 3.1'!$B$12:$B$261)</f>
        <v>0</v>
      </c>
      <c r="D24" s="127" t="s">
        <v>333</v>
      </c>
      <c r="E24" s="135">
        <f t="shared" si="0"/>
        <v>0</v>
      </c>
    </row>
    <row r="25" spans="1:5" x14ac:dyDescent="0.25">
      <c r="A25" s="95" t="s">
        <v>1329</v>
      </c>
      <c r="B25" s="95" t="s">
        <v>334</v>
      </c>
      <c r="C25" s="129">
        <f>SUMIF('TL-A E-Trim - E-Zyl 3.1'!$AT$12:$AT$261,A25,'TL-A E-Trim - E-Zyl 3.1'!$B$12:$B$261)</f>
        <v>0</v>
      </c>
      <c r="D25" s="127" t="s">
        <v>335</v>
      </c>
      <c r="E25" s="135">
        <f t="shared" si="0"/>
        <v>0</v>
      </c>
    </row>
    <row r="26" spans="1:5" x14ac:dyDescent="0.25">
      <c r="A26" s="95" t="s">
        <v>1330</v>
      </c>
      <c r="B26" s="95" t="s">
        <v>336</v>
      </c>
      <c r="C26" s="129">
        <f>SUMIF('TL-A E-Trim - E-Zyl 3.1'!$AT$12:$AT$261,A26,'TL-A E-Trim - E-Zyl 3.1'!$B$12:$B$261)</f>
        <v>0</v>
      </c>
      <c r="D26" s="127" t="s">
        <v>337</v>
      </c>
      <c r="E26" s="135">
        <f t="shared" si="0"/>
        <v>0</v>
      </c>
    </row>
    <row r="27" spans="1:5" x14ac:dyDescent="0.25">
      <c r="A27" s="95" t="s">
        <v>1331</v>
      </c>
      <c r="B27" s="95" t="s">
        <v>338</v>
      </c>
      <c r="C27" s="129">
        <f>SUMIF('TL-A E-Trim - E-Zyl 3.1'!$AT$12:$AT$261,A27,'TL-A E-Trim - E-Zyl 3.1'!$B$12:$B$261)</f>
        <v>0</v>
      </c>
      <c r="D27" s="127" t="s">
        <v>339</v>
      </c>
      <c r="E27" s="135">
        <f t="shared" si="0"/>
        <v>0</v>
      </c>
    </row>
    <row r="28" spans="1:5" x14ac:dyDescent="0.25">
      <c r="A28" s="95" t="s">
        <v>1332</v>
      </c>
      <c r="B28" s="95" t="s">
        <v>340</v>
      </c>
      <c r="C28" s="129">
        <f>SUMIF('TL-A E-Trim - E-Zyl 3.1'!$AT$12:$AT$261,A28,'TL-A E-Trim - E-Zyl 3.1'!$B$12:$B$261)</f>
        <v>0</v>
      </c>
      <c r="D28" s="127" t="s">
        <v>341</v>
      </c>
      <c r="E28" s="135">
        <f t="shared" si="0"/>
        <v>0</v>
      </c>
    </row>
    <row r="29" spans="1:5" x14ac:dyDescent="0.25">
      <c r="A29" s="95" t="s">
        <v>1333</v>
      </c>
      <c r="B29" s="95" t="s">
        <v>342</v>
      </c>
      <c r="C29" s="129">
        <f>SUMIF('TL-A E-Trim - E-Zyl 3.1'!$AT$12:$AT$261,A29,'TL-A E-Trim - E-Zyl 3.1'!$B$12:$B$261)</f>
        <v>0</v>
      </c>
      <c r="D29" s="127" t="s">
        <v>343</v>
      </c>
      <c r="E29" s="135">
        <f t="shared" si="0"/>
        <v>0</v>
      </c>
    </row>
    <row r="30" spans="1:5" x14ac:dyDescent="0.25">
      <c r="A30" s="95" t="s">
        <v>1334</v>
      </c>
      <c r="B30" s="95" t="s">
        <v>344</v>
      </c>
      <c r="C30" s="129">
        <f>SUMIF('TL-A E-Trim - E-Zyl 3.1'!$AT$12:$AT$261,A30,'TL-A E-Trim - E-Zyl 3.1'!$B$12:$B$261)</f>
        <v>0</v>
      </c>
      <c r="D30" s="127" t="s">
        <v>345</v>
      </c>
      <c r="E30" s="135">
        <f t="shared" si="0"/>
        <v>0</v>
      </c>
    </row>
    <row r="31" spans="1:5" x14ac:dyDescent="0.25">
      <c r="A31" s="95" t="s">
        <v>1335</v>
      </c>
      <c r="B31" s="95" t="s">
        <v>346</v>
      </c>
      <c r="C31" s="129">
        <f>SUMIF('TL-A E-Trim - E-Zyl 3.1'!$AT$12:$AT$261,A31,'TL-A E-Trim - E-Zyl 3.1'!$B$12:$B$261)</f>
        <v>0</v>
      </c>
      <c r="D31" s="127" t="s">
        <v>347</v>
      </c>
      <c r="E31" s="135">
        <f t="shared" si="0"/>
        <v>0</v>
      </c>
    </row>
    <row r="32" spans="1:5" x14ac:dyDescent="0.25">
      <c r="A32" s="95" t="s">
        <v>1336</v>
      </c>
      <c r="B32" s="95" t="s">
        <v>348</v>
      </c>
      <c r="C32" s="129">
        <f>SUMIF('TL-A E-Trim - E-Zyl 3.1'!$AT$12:$AT$261,A32,'TL-A E-Trim - E-Zyl 3.1'!$B$12:$B$261)</f>
        <v>0</v>
      </c>
      <c r="D32" s="127" t="s">
        <v>349</v>
      </c>
      <c r="E32" s="135">
        <f t="shared" si="0"/>
        <v>0</v>
      </c>
    </row>
    <row r="33" spans="1:5" x14ac:dyDescent="0.25">
      <c r="A33" s="95" t="s">
        <v>1337</v>
      </c>
      <c r="B33" s="95" t="s">
        <v>350</v>
      </c>
      <c r="C33" s="129">
        <f>SUMIF('TL-A E-Trim - E-Zyl 3.1'!$AT$12:$AT$261,A33,'TL-A E-Trim - E-Zyl 3.1'!$B$12:$B$261)</f>
        <v>0</v>
      </c>
      <c r="D33" s="127" t="s">
        <v>351</v>
      </c>
      <c r="E33" s="135">
        <f t="shared" si="0"/>
        <v>0</v>
      </c>
    </row>
    <row r="34" spans="1:5" x14ac:dyDescent="0.25">
      <c r="A34" s="95" t="s">
        <v>1338</v>
      </c>
      <c r="B34" s="95" t="s">
        <v>352</v>
      </c>
      <c r="C34" s="129">
        <f>SUMIF('TL-A E-Trim - E-Zyl 3.1'!$AT$12:$AT$261,A34,'TL-A E-Trim - E-Zyl 3.1'!$B$12:$B$261)</f>
        <v>0</v>
      </c>
      <c r="D34" s="127" t="s">
        <v>353</v>
      </c>
      <c r="E34" s="135">
        <f t="shared" si="0"/>
        <v>0</v>
      </c>
    </row>
    <row r="35" spans="1:5" x14ac:dyDescent="0.25">
      <c r="A35" s="95" t="s">
        <v>1339</v>
      </c>
      <c r="B35" s="95" t="s">
        <v>354</v>
      </c>
      <c r="C35" s="129">
        <f>SUMIF('TL-A E-Trim - E-Zyl 3.1'!$AT$12:$AT$261,A35,'TL-A E-Trim - E-Zyl 3.1'!$B$12:$B$261)</f>
        <v>0</v>
      </c>
      <c r="D35" s="127" t="s">
        <v>355</v>
      </c>
      <c r="E35" s="135">
        <f t="shared" si="0"/>
        <v>0</v>
      </c>
    </row>
    <row r="36" spans="1:5" x14ac:dyDescent="0.25">
      <c r="A36" s="95" t="s">
        <v>1340</v>
      </c>
      <c r="B36" s="95" t="s">
        <v>356</v>
      </c>
      <c r="C36" s="129">
        <f>SUMIF('TL-A E-Trim - E-Zyl 3.1'!$AT$12:$AT$261,A36,'TL-A E-Trim - E-Zyl 3.1'!$B$12:$B$261)</f>
        <v>0</v>
      </c>
      <c r="D36" s="127" t="s">
        <v>357</v>
      </c>
      <c r="E36" s="135">
        <f t="shared" si="0"/>
        <v>0</v>
      </c>
    </row>
    <row r="37" spans="1:5" x14ac:dyDescent="0.25">
      <c r="A37" s="95" t="s">
        <v>1341</v>
      </c>
      <c r="B37" s="95" t="s">
        <v>358</v>
      </c>
      <c r="C37" s="129">
        <f>SUMIF('TL-A E-Trim - E-Zyl 3.1'!$AT$12:$AT$261,A37,'TL-A E-Trim - E-Zyl 3.1'!$B$12:$B$261)</f>
        <v>0</v>
      </c>
      <c r="D37" s="127" t="s">
        <v>359</v>
      </c>
      <c r="E37" s="135">
        <f t="shared" si="0"/>
        <v>0</v>
      </c>
    </row>
    <row r="38" spans="1:5" x14ac:dyDescent="0.25">
      <c r="A38" s="95" t="s">
        <v>1342</v>
      </c>
      <c r="B38" s="95" t="s">
        <v>360</v>
      </c>
      <c r="C38" s="129">
        <f>SUMIF('TL-A E-Trim - E-Zyl 3.1'!$AT$12:$AT$261,A38,'TL-A E-Trim - E-Zyl 3.1'!$B$12:$B$261)</f>
        <v>0</v>
      </c>
      <c r="D38" s="127" t="s">
        <v>361</v>
      </c>
      <c r="E38" s="135">
        <f t="shared" si="0"/>
        <v>0</v>
      </c>
    </row>
    <row r="39" spans="1:5" x14ac:dyDescent="0.25">
      <c r="A39" s="95" t="s">
        <v>1343</v>
      </c>
      <c r="B39" s="95" t="s">
        <v>362</v>
      </c>
      <c r="C39" s="129">
        <f>SUMIF('TL-A E-Trim - E-Zyl 3.1'!$AT$12:$AT$261,A39,'TL-A E-Trim - E-Zyl 3.1'!$B$12:$B$261)</f>
        <v>0</v>
      </c>
      <c r="D39" s="127" t="s">
        <v>363</v>
      </c>
      <c r="E39" s="135">
        <f t="shared" si="0"/>
        <v>0</v>
      </c>
    </row>
    <row r="40" spans="1:5" x14ac:dyDescent="0.25">
      <c r="A40" s="95" t="s">
        <v>1344</v>
      </c>
      <c r="B40" s="95" t="s">
        <v>364</v>
      </c>
      <c r="C40" s="129">
        <f>SUMIF('TL-A E-Trim - E-Zyl 3.1'!$AT$12:$AT$261,A40,'TL-A E-Trim - E-Zyl 3.1'!$B$12:$B$261)</f>
        <v>0</v>
      </c>
      <c r="D40" s="127" t="s">
        <v>365</v>
      </c>
      <c r="E40" s="135">
        <f t="shared" si="0"/>
        <v>0</v>
      </c>
    </row>
    <row r="41" spans="1:5" x14ac:dyDescent="0.25">
      <c r="A41" s="95" t="s">
        <v>1345</v>
      </c>
      <c r="B41" s="95" t="s">
        <v>366</v>
      </c>
      <c r="C41" s="129">
        <f>SUMIF('TL-A E-Trim - E-Zyl 3.1'!$AT$12:$AT$261,A41,'TL-A E-Trim - E-Zyl 3.1'!$B$12:$B$261)</f>
        <v>0</v>
      </c>
      <c r="D41" s="127" t="s">
        <v>367</v>
      </c>
      <c r="E41" s="135">
        <f t="shared" si="0"/>
        <v>0</v>
      </c>
    </row>
    <row r="42" spans="1:5" x14ac:dyDescent="0.25">
      <c r="A42" s="95" t="s">
        <v>1346</v>
      </c>
      <c r="B42" s="95" t="s">
        <v>368</v>
      </c>
      <c r="C42" s="129">
        <f>SUMIF('TL-A E-Trim - E-Zyl 3.1'!$AT$12:$AT$261,A42,'TL-A E-Trim - E-Zyl 3.1'!$B$12:$B$261)</f>
        <v>0</v>
      </c>
      <c r="D42" s="127" t="s">
        <v>369</v>
      </c>
      <c r="E42" s="135">
        <f t="shared" si="0"/>
        <v>0</v>
      </c>
    </row>
    <row r="43" spans="1:5" x14ac:dyDescent="0.25">
      <c r="A43" s="95" t="s">
        <v>1347</v>
      </c>
      <c r="B43" s="95" t="s">
        <v>370</v>
      </c>
      <c r="C43" s="129">
        <f>SUMIF('TL-A E-Trim - E-Zyl 3.1'!$AT$12:$AT$261,A43,'TL-A E-Trim - E-Zyl 3.1'!$B$12:$B$261)</f>
        <v>0</v>
      </c>
      <c r="D43" s="127" t="s">
        <v>371</v>
      </c>
      <c r="E43" s="135">
        <f t="shared" si="0"/>
        <v>0</v>
      </c>
    </row>
    <row r="44" spans="1:5" x14ac:dyDescent="0.25">
      <c r="A44" s="95" t="s">
        <v>1348</v>
      </c>
      <c r="B44" s="95" t="s">
        <v>372</v>
      </c>
      <c r="C44" s="129">
        <f>SUMIF('TL-A E-Trim - E-Zyl 3.1'!$AT$12:$AT$261,A44,'TL-A E-Trim - E-Zyl 3.1'!$B$12:$B$261)</f>
        <v>0</v>
      </c>
      <c r="D44" s="127" t="s">
        <v>373</v>
      </c>
      <c r="E44" s="135">
        <f t="shared" si="0"/>
        <v>0</v>
      </c>
    </row>
    <row r="45" spans="1:5" x14ac:dyDescent="0.25">
      <c r="A45" s="95" t="s">
        <v>1349</v>
      </c>
      <c r="B45" s="95" t="s">
        <v>374</v>
      </c>
      <c r="C45" s="129">
        <f>SUMIF('TL-A E-Trim - E-Zyl 3.1'!$AT$12:$AT$261,A45,'TL-A E-Trim - E-Zyl 3.1'!$B$12:$B$261)</f>
        <v>0</v>
      </c>
      <c r="D45" s="127" t="s">
        <v>375</v>
      </c>
      <c r="E45" s="135">
        <f t="shared" si="0"/>
        <v>0</v>
      </c>
    </row>
    <row r="46" spans="1:5" x14ac:dyDescent="0.25">
      <c r="A46" s="95" t="s">
        <v>1350</v>
      </c>
      <c r="B46" s="95" t="s">
        <v>376</v>
      </c>
      <c r="C46" s="129">
        <f>SUMIF('TL-A E-Trim - E-Zyl 3.1'!$AT$12:$AT$261,A46,'TL-A E-Trim - E-Zyl 3.1'!$B$12:$B$261)</f>
        <v>0</v>
      </c>
      <c r="D46" s="127" t="s">
        <v>377</v>
      </c>
      <c r="E46" s="135">
        <f t="shared" si="0"/>
        <v>0</v>
      </c>
    </row>
    <row r="47" spans="1:5" x14ac:dyDescent="0.25">
      <c r="A47" s="95" t="s">
        <v>1351</v>
      </c>
      <c r="B47" s="95" t="s">
        <v>378</v>
      </c>
      <c r="C47" s="129">
        <f>SUMIF('TL-A E-Trim - E-Zyl 3.1'!$AT$12:$AT$261,A47,'TL-A E-Trim - E-Zyl 3.1'!$B$12:$B$261)</f>
        <v>0</v>
      </c>
      <c r="D47" s="127" t="s">
        <v>379</v>
      </c>
      <c r="E47" s="135">
        <f t="shared" si="0"/>
        <v>0</v>
      </c>
    </row>
    <row r="48" spans="1:5" x14ac:dyDescent="0.25">
      <c r="A48" s="95" t="s">
        <v>1352</v>
      </c>
      <c r="B48" s="95" t="s">
        <v>380</v>
      </c>
      <c r="C48" s="129">
        <f>SUMIF('TL-A E-Trim - E-Zyl 3.1'!$AT$12:$AT$261,A48,'TL-A E-Trim - E-Zyl 3.1'!$B$12:$B$261)</f>
        <v>0</v>
      </c>
      <c r="D48" s="127" t="s">
        <v>381</v>
      </c>
      <c r="E48" s="135">
        <f t="shared" si="0"/>
        <v>0</v>
      </c>
    </row>
    <row r="49" spans="1:5" x14ac:dyDescent="0.25">
      <c r="A49" s="95" t="s">
        <v>1353</v>
      </c>
      <c r="B49" s="95" t="s">
        <v>382</v>
      </c>
      <c r="C49" s="129">
        <f>SUMIF('TL-A E-Trim - E-Zyl 3.1'!$AT$12:$AT$261,A49,'TL-A E-Trim - E-Zyl 3.1'!$B$12:$B$261)</f>
        <v>0</v>
      </c>
      <c r="D49" s="127" t="s">
        <v>383</v>
      </c>
      <c r="E49" s="135">
        <f t="shared" si="0"/>
        <v>0</v>
      </c>
    </row>
    <row r="50" spans="1:5" x14ac:dyDescent="0.25">
      <c r="A50" s="95" t="s">
        <v>1354</v>
      </c>
      <c r="B50" s="95" t="s">
        <v>384</v>
      </c>
      <c r="C50" s="129">
        <f>SUMIF('TL-A E-Trim - E-Zyl 3.1'!$AT$12:$AT$261,A50,'TL-A E-Trim - E-Zyl 3.1'!$B$12:$B$261)</f>
        <v>0</v>
      </c>
      <c r="D50" s="127" t="s">
        <v>385</v>
      </c>
      <c r="E50" s="135">
        <f t="shared" si="0"/>
        <v>0</v>
      </c>
    </row>
    <row r="51" spans="1:5" x14ac:dyDescent="0.25">
      <c r="A51" s="95" t="s">
        <v>1355</v>
      </c>
      <c r="B51" s="95" t="s">
        <v>386</v>
      </c>
      <c r="C51" s="129">
        <f>SUMIF('TL-A E-Trim - E-Zyl 3.1'!$AT$12:$AT$261,A51,'TL-A E-Trim - E-Zyl 3.1'!$B$12:$B$261)</f>
        <v>0</v>
      </c>
      <c r="D51" s="127" t="s">
        <v>387</v>
      </c>
      <c r="E51" s="135">
        <f t="shared" si="0"/>
        <v>0</v>
      </c>
    </row>
    <row r="52" spans="1:5" x14ac:dyDescent="0.25">
      <c r="A52" s="95" t="s">
        <v>1356</v>
      </c>
      <c r="B52" s="95" t="s">
        <v>388</v>
      </c>
      <c r="C52" s="129">
        <f>SUMIF('TL-A E-Trim - E-Zyl 3.1'!$AT$12:$AT$261,A52,'TL-A E-Trim - E-Zyl 3.1'!$B$12:$B$261)</f>
        <v>0</v>
      </c>
      <c r="D52" s="127" t="s">
        <v>389</v>
      </c>
      <c r="E52" s="135">
        <f t="shared" si="0"/>
        <v>0</v>
      </c>
    </row>
    <row r="53" spans="1:5" x14ac:dyDescent="0.25">
      <c r="A53" s="95" t="s">
        <v>1357</v>
      </c>
      <c r="B53" s="95" t="s">
        <v>390</v>
      </c>
      <c r="C53" s="129">
        <f>SUMIF('TL-A E-Trim - E-Zyl 3.1'!$AT$12:$AT$261,A53,'TL-A E-Trim - E-Zyl 3.1'!$B$12:$B$261)</f>
        <v>0</v>
      </c>
      <c r="D53" s="127" t="s">
        <v>391</v>
      </c>
      <c r="E53" s="135">
        <f t="shared" si="0"/>
        <v>0</v>
      </c>
    </row>
    <row r="54" spans="1:5" x14ac:dyDescent="0.25">
      <c r="A54" s="95" t="s">
        <v>1358</v>
      </c>
      <c r="B54" s="95" t="s">
        <v>392</v>
      </c>
      <c r="C54" s="129">
        <f>SUMIF('TL-A E-Trim - E-Zyl 3.1'!$AT$12:$AT$261,A54,'TL-A E-Trim - E-Zyl 3.1'!$B$12:$B$261)</f>
        <v>0</v>
      </c>
      <c r="D54" s="127" t="s">
        <v>393</v>
      </c>
      <c r="E54" s="135">
        <f t="shared" si="0"/>
        <v>0</v>
      </c>
    </row>
    <row r="55" spans="1:5" x14ac:dyDescent="0.25">
      <c r="A55" s="95" t="s">
        <v>1359</v>
      </c>
      <c r="B55" s="95" t="s">
        <v>394</v>
      </c>
      <c r="C55" s="129">
        <f>SUMIF('TL-A E-Trim - E-Zyl 3.1'!$AT$12:$AT$261,A55,'TL-A E-Trim - E-Zyl 3.1'!$B$12:$B$261)</f>
        <v>0</v>
      </c>
      <c r="D55" s="127" t="s">
        <v>395</v>
      </c>
      <c r="E55" s="135">
        <f t="shared" si="0"/>
        <v>0</v>
      </c>
    </row>
    <row r="56" spans="1:5" x14ac:dyDescent="0.25">
      <c r="A56" s="95" t="s">
        <v>1360</v>
      </c>
      <c r="B56" s="95" t="s">
        <v>396</v>
      </c>
      <c r="C56" s="129">
        <f>SUMIF('TL-A E-Trim - E-Zyl 3.1'!$AT$12:$AT$261,A56,'TL-A E-Trim - E-Zyl 3.1'!$B$12:$B$261)</f>
        <v>0</v>
      </c>
      <c r="D56" s="127" t="s">
        <v>397</v>
      </c>
      <c r="E56" s="135">
        <f t="shared" si="0"/>
        <v>0</v>
      </c>
    </row>
    <row r="57" spans="1:5" x14ac:dyDescent="0.25">
      <c r="A57" s="95" t="s">
        <v>1361</v>
      </c>
      <c r="B57" s="95" t="s">
        <v>398</v>
      </c>
      <c r="C57" s="129">
        <f>SUMIF('TL-A E-Trim - E-Zyl 3.1'!$AT$12:$AT$261,A57,'TL-A E-Trim - E-Zyl 3.1'!$B$12:$B$261)</f>
        <v>0</v>
      </c>
      <c r="D57" s="127" t="s">
        <v>399</v>
      </c>
      <c r="E57" s="135">
        <f t="shared" si="0"/>
        <v>0</v>
      </c>
    </row>
    <row r="58" spans="1:5" x14ac:dyDescent="0.25">
      <c r="A58" s="95" t="s">
        <v>1362</v>
      </c>
      <c r="B58" s="95" t="s">
        <v>400</v>
      </c>
      <c r="C58" s="129">
        <f>SUMIF('TL-A E-Trim - E-Zyl 3.1'!$AT$12:$AT$261,A58,'TL-A E-Trim - E-Zyl 3.1'!$B$12:$B$261)</f>
        <v>0</v>
      </c>
      <c r="D58" s="127" t="s">
        <v>401</v>
      </c>
      <c r="E58" s="135">
        <f t="shared" si="0"/>
        <v>0</v>
      </c>
    </row>
    <row r="59" spans="1:5" x14ac:dyDescent="0.25">
      <c r="A59" s="95" t="s">
        <v>1363</v>
      </c>
      <c r="B59" s="95" t="s">
        <v>402</v>
      </c>
      <c r="C59" s="129">
        <f>SUMIF('TL-A E-Trim - E-Zyl 3.1'!$AT$12:$AT$261,A59,'TL-A E-Trim - E-Zyl 3.1'!$B$12:$B$261)</f>
        <v>0</v>
      </c>
      <c r="D59" s="127" t="s">
        <v>403</v>
      </c>
      <c r="E59" s="135">
        <f t="shared" si="0"/>
        <v>0</v>
      </c>
    </row>
    <row r="60" spans="1:5" x14ac:dyDescent="0.25">
      <c r="A60" s="95" t="s">
        <v>1364</v>
      </c>
      <c r="B60" s="95" t="s">
        <v>404</v>
      </c>
      <c r="C60" s="129">
        <f>SUMIF('TL-A E-Trim - E-Zyl 3.1'!$AT$12:$AT$261,A60,'TL-A E-Trim - E-Zyl 3.1'!$B$12:$B$261)</f>
        <v>0</v>
      </c>
      <c r="D60" s="127" t="s">
        <v>405</v>
      </c>
      <c r="E60" s="135">
        <f t="shared" si="0"/>
        <v>0</v>
      </c>
    </row>
    <row r="61" spans="1:5" x14ac:dyDescent="0.25">
      <c r="A61" s="95" t="s">
        <v>1365</v>
      </c>
      <c r="B61" s="95" t="s">
        <v>406</v>
      </c>
      <c r="C61" s="129">
        <f>SUMIF('TL-A E-Trim - E-Zyl 3.1'!$AT$12:$AT$261,A61,'TL-A E-Trim - E-Zyl 3.1'!$B$12:$B$261)</f>
        <v>0</v>
      </c>
      <c r="D61" s="127" t="s">
        <v>407</v>
      </c>
      <c r="E61" s="135">
        <f t="shared" si="0"/>
        <v>0</v>
      </c>
    </row>
    <row r="62" spans="1:5" x14ac:dyDescent="0.25">
      <c r="A62" s="95" t="s">
        <v>1366</v>
      </c>
      <c r="B62" s="95" t="s">
        <v>408</v>
      </c>
      <c r="C62" s="129">
        <f>SUMIF('TL-A E-Trim - E-Zyl 3.1'!$AT$12:$AT$261,A62,'TL-A E-Trim - E-Zyl 3.1'!$B$12:$B$261)</f>
        <v>0</v>
      </c>
      <c r="D62" s="127" t="s">
        <v>409</v>
      </c>
      <c r="E62" s="135">
        <f t="shared" si="0"/>
        <v>0</v>
      </c>
    </row>
    <row r="63" spans="1:5" x14ac:dyDescent="0.25">
      <c r="A63" s="95" t="s">
        <v>1367</v>
      </c>
      <c r="B63" s="95" t="s">
        <v>410</v>
      </c>
      <c r="C63" s="129">
        <f>SUMIF('TL-A E-Trim - E-Zyl 3.1'!$AT$12:$AT$261,A63,'TL-A E-Trim - E-Zyl 3.1'!$B$12:$B$261)</f>
        <v>0</v>
      </c>
      <c r="D63" s="127" t="s">
        <v>411</v>
      </c>
      <c r="E63" s="135">
        <f t="shared" si="0"/>
        <v>0</v>
      </c>
    </row>
    <row r="64" spans="1:5" x14ac:dyDescent="0.25">
      <c r="A64" s="95" t="s">
        <v>1368</v>
      </c>
      <c r="B64" s="95" t="s">
        <v>412</v>
      </c>
      <c r="C64" s="129">
        <f>SUMIF('TL-A E-Trim - E-Zyl 3.1'!$AT$12:$AT$261,A64,'TL-A E-Trim - E-Zyl 3.1'!$B$12:$B$261)</f>
        <v>0</v>
      </c>
      <c r="D64" s="127" t="s">
        <v>413</v>
      </c>
      <c r="E64" s="135">
        <f t="shared" si="0"/>
        <v>0</v>
      </c>
    </row>
    <row r="65" spans="1:5" x14ac:dyDescent="0.25">
      <c r="A65" s="95" t="s">
        <v>1369</v>
      </c>
      <c r="B65" s="95" t="s">
        <v>414</v>
      </c>
      <c r="C65" s="129">
        <f>SUMIF('TL-A E-Trim - E-Zyl 3.1'!$AT$12:$AT$261,A65,'TL-A E-Trim - E-Zyl 3.1'!$B$12:$B$261)</f>
        <v>0</v>
      </c>
      <c r="D65" s="127" t="s">
        <v>415</v>
      </c>
      <c r="E65" s="135">
        <f t="shared" si="0"/>
        <v>0</v>
      </c>
    </row>
    <row r="66" spans="1:5" x14ac:dyDescent="0.25">
      <c r="A66" s="95" t="s">
        <v>1370</v>
      </c>
      <c r="B66" s="95" t="s">
        <v>416</v>
      </c>
      <c r="C66" s="129">
        <f>SUMIF('TL-A E-Trim - E-Zyl 3.1'!$AT$12:$AT$261,A66,'TL-A E-Trim - E-Zyl 3.1'!$B$12:$B$261)</f>
        <v>0</v>
      </c>
      <c r="D66" s="127" t="s">
        <v>417</v>
      </c>
      <c r="E66" s="135">
        <f t="shared" si="0"/>
        <v>0</v>
      </c>
    </row>
    <row r="67" spans="1:5" x14ac:dyDescent="0.25">
      <c r="A67" s="95" t="s">
        <v>1371</v>
      </c>
      <c r="B67" s="95" t="s">
        <v>418</v>
      </c>
      <c r="C67" s="129">
        <f>SUMIF('TL-A E-Trim - E-Zyl 3.1'!$AT$12:$AT$261,A67,'TL-A E-Trim - E-Zyl 3.1'!$B$12:$B$261)</f>
        <v>0</v>
      </c>
      <c r="D67" s="127" t="s">
        <v>419</v>
      </c>
      <c r="E67" s="135">
        <f t="shared" si="0"/>
        <v>0</v>
      </c>
    </row>
    <row r="68" spans="1:5" x14ac:dyDescent="0.25">
      <c r="A68" s="95" t="s">
        <v>1372</v>
      </c>
      <c r="B68" s="95" t="s">
        <v>420</v>
      </c>
      <c r="C68" s="129">
        <f>SUMIF('TL-A E-Trim - E-Zyl 3.1'!$AT$12:$AT$261,A68,'TL-A E-Trim - E-Zyl 3.1'!$B$12:$B$261)</f>
        <v>0</v>
      </c>
      <c r="D68" s="127" t="s">
        <v>421</v>
      </c>
      <c r="E68" s="135">
        <f t="shared" si="0"/>
        <v>0</v>
      </c>
    </row>
    <row r="69" spans="1:5" x14ac:dyDescent="0.25">
      <c r="A69" s="95" t="s">
        <v>1373</v>
      </c>
      <c r="B69" s="95" t="s">
        <v>422</v>
      </c>
      <c r="C69" s="129">
        <f>SUMIF('TL-A E-Trim - E-Zyl 3.1'!$AT$12:$AT$261,A69,'TL-A E-Trim - E-Zyl 3.1'!$B$12:$B$261)</f>
        <v>0</v>
      </c>
      <c r="D69" s="127" t="s">
        <v>423</v>
      </c>
      <c r="E69" s="135">
        <f t="shared" si="0"/>
        <v>0</v>
      </c>
    </row>
    <row r="70" spans="1:5" x14ac:dyDescent="0.25">
      <c r="A70" s="95" t="s">
        <v>1374</v>
      </c>
      <c r="B70" s="95" t="s">
        <v>424</v>
      </c>
      <c r="C70" s="129">
        <f>SUMIF('TL-A E-Trim - E-Zyl 3.1'!$AT$12:$AT$261,A70,'TL-A E-Trim - E-Zyl 3.1'!$B$12:$B$261)</f>
        <v>0</v>
      </c>
      <c r="D70" s="127" t="s">
        <v>425</v>
      </c>
      <c r="E70" s="135">
        <f t="shared" si="0"/>
        <v>0</v>
      </c>
    </row>
    <row r="71" spans="1:5" x14ac:dyDescent="0.25">
      <c r="A71" s="95" t="s">
        <v>1375</v>
      </c>
      <c r="B71" s="95" t="s">
        <v>426</v>
      </c>
      <c r="C71" s="129">
        <f>SUMIF('TL-A E-Trim - E-Zyl 3.1'!$AT$12:$AT$261,A71,'TL-A E-Trim - E-Zyl 3.1'!$B$12:$B$261)</f>
        <v>0</v>
      </c>
      <c r="D71" s="127" t="s">
        <v>427</v>
      </c>
      <c r="E71" s="135">
        <f t="shared" si="0"/>
        <v>0</v>
      </c>
    </row>
    <row r="72" spans="1:5" x14ac:dyDescent="0.25">
      <c r="A72" s="95" t="s">
        <v>1376</v>
      </c>
      <c r="B72" s="95" t="s">
        <v>428</v>
      </c>
      <c r="C72" s="129">
        <f>SUMIF('TL-A E-Trim - E-Zyl 3.1'!$AT$12:$AT$261,A72,'TL-A E-Trim - E-Zyl 3.1'!$B$12:$B$261)</f>
        <v>0</v>
      </c>
      <c r="D72" s="127" t="s">
        <v>429</v>
      </c>
      <c r="E72" s="135">
        <f t="shared" ref="E72:E135" si="1">C72</f>
        <v>0</v>
      </c>
    </row>
    <row r="73" spans="1:5" x14ac:dyDescent="0.25">
      <c r="A73" s="95" t="s">
        <v>1377</v>
      </c>
      <c r="B73" s="95" t="s">
        <v>430</v>
      </c>
      <c r="C73" s="129">
        <f>SUMIF('TL-A E-Trim - E-Zyl 3.1'!$AT$12:$AT$261,A73,'TL-A E-Trim - E-Zyl 3.1'!$B$12:$B$261)</f>
        <v>0</v>
      </c>
      <c r="D73" s="127" t="s">
        <v>431</v>
      </c>
      <c r="E73" s="135">
        <f t="shared" si="1"/>
        <v>0</v>
      </c>
    </row>
    <row r="74" spans="1:5" x14ac:dyDescent="0.25">
      <c r="A74" s="95" t="s">
        <v>1378</v>
      </c>
      <c r="B74" s="95" t="s">
        <v>432</v>
      </c>
      <c r="C74" s="129">
        <f>SUMIF('TL-A E-Trim - E-Zyl 3.1'!$AT$12:$AT$261,A74,'TL-A E-Trim - E-Zyl 3.1'!$B$12:$B$261)</f>
        <v>0</v>
      </c>
      <c r="D74" s="127" t="s">
        <v>433</v>
      </c>
      <c r="E74" s="135">
        <f t="shared" si="1"/>
        <v>0</v>
      </c>
    </row>
    <row r="75" spans="1:5" x14ac:dyDescent="0.25">
      <c r="A75" s="95" t="s">
        <v>1379</v>
      </c>
      <c r="B75" s="95" t="s">
        <v>434</v>
      </c>
      <c r="C75" s="129">
        <f>SUMIF('TL-A E-Trim - E-Zyl 3.1'!$AT$12:$AT$261,A75,'TL-A E-Trim - E-Zyl 3.1'!$B$12:$B$261)</f>
        <v>0</v>
      </c>
      <c r="D75" s="127" t="s">
        <v>435</v>
      </c>
      <c r="E75" s="135">
        <f t="shared" si="1"/>
        <v>0</v>
      </c>
    </row>
    <row r="76" spans="1:5" x14ac:dyDescent="0.25">
      <c r="A76" s="95" t="s">
        <v>1380</v>
      </c>
      <c r="B76" s="95" t="s">
        <v>436</v>
      </c>
      <c r="C76" s="129">
        <f>SUMIF('TL-A E-Trim - E-Zyl 3.1'!$AT$12:$AT$261,A76,'TL-A E-Trim - E-Zyl 3.1'!$B$12:$B$261)</f>
        <v>0</v>
      </c>
      <c r="D76" s="127" t="s">
        <v>437</v>
      </c>
      <c r="E76" s="135">
        <f t="shared" si="1"/>
        <v>0</v>
      </c>
    </row>
    <row r="77" spans="1:5" x14ac:dyDescent="0.25">
      <c r="A77" s="95" t="s">
        <v>1381</v>
      </c>
      <c r="B77" s="95" t="s">
        <v>438</v>
      </c>
      <c r="C77" s="129">
        <f>SUMIF('TL-A E-Trim - E-Zyl 3.1'!$AT$12:$AT$261,A77,'TL-A E-Trim - E-Zyl 3.1'!$B$12:$B$261)</f>
        <v>0</v>
      </c>
      <c r="D77" s="127" t="s">
        <v>439</v>
      </c>
      <c r="E77" s="135">
        <f t="shared" si="1"/>
        <v>0</v>
      </c>
    </row>
    <row r="78" spans="1:5" x14ac:dyDescent="0.25">
      <c r="A78" s="95" t="s">
        <v>1382</v>
      </c>
      <c r="B78" s="95" t="s">
        <v>440</v>
      </c>
      <c r="C78" s="129">
        <f>SUMIF('TL-A E-Trim - E-Zyl 3.1'!$AT$12:$AT$261,A78,'TL-A E-Trim - E-Zyl 3.1'!$B$12:$B$261)</f>
        <v>0</v>
      </c>
      <c r="D78" s="127" t="s">
        <v>441</v>
      </c>
      <c r="E78" s="135">
        <f t="shared" si="1"/>
        <v>0</v>
      </c>
    </row>
    <row r="79" spans="1:5" x14ac:dyDescent="0.25">
      <c r="A79" s="95" t="s">
        <v>1383</v>
      </c>
      <c r="B79" s="95" t="s">
        <v>442</v>
      </c>
      <c r="C79" s="129">
        <f>SUMIF('TL-A E-Trim - E-Zyl 3.1'!$AT$12:$AT$261,A79,'TL-A E-Trim - E-Zyl 3.1'!$B$12:$B$261)</f>
        <v>0</v>
      </c>
      <c r="D79" s="127" t="s">
        <v>443</v>
      </c>
      <c r="E79" s="135">
        <f t="shared" si="1"/>
        <v>0</v>
      </c>
    </row>
    <row r="80" spans="1:5" x14ac:dyDescent="0.25">
      <c r="A80" s="95" t="s">
        <v>1384</v>
      </c>
      <c r="B80" s="95" t="s">
        <v>444</v>
      </c>
      <c r="C80" s="129">
        <f>SUMIF('TL-A E-Trim - E-Zyl 3.1'!$AT$12:$AT$261,A80,'TL-A E-Trim - E-Zyl 3.1'!$B$12:$B$261)</f>
        <v>0</v>
      </c>
      <c r="D80" s="127" t="s">
        <v>445</v>
      </c>
      <c r="E80" s="135">
        <f t="shared" si="1"/>
        <v>0</v>
      </c>
    </row>
    <row r="81" spans="1:5" x14ac:dyDescent="0.25">
      <c r="A81" s="95" t="s">
        <v>1385</v>
      </c>
      <c r="B81" s="95" t="s">
        <v>446</v>
      </c>
      <c r="C81" s="129">
        <f>SUMIF('TL-A E-Trim - E-Zyl 3.1'!$AT$12:$AT$261,A81,'TL-A E-Trim - E-Zyl 3.1'!$B$12:$B$261)</f>
        <v>0</v>
      </c>
      <c r="D81" s="127" t="s">
        <v>447</v>
      </c>
      <c r="E81" s="135">
        <f t="shared" si="1"/>
        <v>0</v>
      </c>
    </row>
    <row r="82" spans="1:5" x14ac:dyDescent="0.25">
      <c r="A82" s="95" t="s">
        <v>1386</v>
      </c>
      <c r="B82" s="95" t="s">
        <v>448</v>
      </c>
      <c r="C82" s="129">
        <f>SUMIF('TL-A E-Trim - E-Zyl 3.1'!$AT$12:$AT$261,A82,'TL-A E-Trim - E-Zyl 3.1'!$B$12:$B$261)</f>
        <v>0</v>
      </c>
      <c r="D82" s="127" t="s">
        <v>449</v>
      </c>
      <c r="E82" s="135">
        <f t="shared" si="1"/>
        <v>0</v>
      </c>
    </row>
    <row r="83" spans="1:5" x14ac:dyDescent="0.25">
      <c r="A83" s="95" t="s">
        <v>1387</v>
      </c>
      <c r="B83" s="95" t="s">
        <v>450</v>
      </c>
      <c r="C83" s="129">
        <f>SUMIF('TL-A E-Trim - E-Zyl 3.1'!$AT$12:$AT$261,A83,'TL-A E-Trim - E-Zyl 3.1'!$B$12:$B$261)</f>
        <v>0</v>
      </c>
      <c r="D83" s="127" t="s">
        <v>451</v>
      </c>
      <c r="E83" s="135">
        <f t="shared" si="1"/>
        <v>0</v>
      </c>
    </row>
    <row r="84" spans="1:5" x14ac:dyDescent="0.25">
      <c r="A84" s="95" t="s">
        <v>1388</v>
      </c>
      <c r="B84" s="95" t="s">
        <v>452</v>
      </c>
      <c r="C84" s="129">
        <f>SUMIF('TL-A E-Trim - E-Zyl 3.1'!$AT$12:$AT$261,A84,'TL-A E-Trim - E-Zyl 3.1'!$B$12:$B$261)</f>
        <v>0</v>
      </c>
      <c r="D84" s="127" t="s">
        <v>453</v>
      </c>
      <c r="E84" s="135">
        <f t="shared" si="1"/>
        <v>0</v>
      </c>
    </row>
    <row r="85" spans="1:5" x14ac:dyDescent="0.25">
      <c r="A85" s="95" t="s">
        <v>1389</v>
      </c>
      <c r="B85" s="95" t="s">
        <v>454</v>
      </c>
      <c r="C85" s="129">
        <f>SUMIF('TL-A E-Trim - E-Zyl 3.1'!$AT$12:$AT$261,A85,'TL-A E-Trim - E-Zyl 3.1'!$B$12:$B$261)</f>
        <v>0</v>
      </c>
      <c r="D85" s="127" t="s">
        <v>455</v>
      </c>
      <c r="E85" s="135">
        <f t="shared" si="1"/>
        <v>0</v>
      </c>
    </row>
    <row r="86" spans="1:5" x14ac:dyDescent="0.25">
      <c r="A86" s="95" t="s">
        <v>1390</v>
      </c>
      <c r="B86" s="95" t="s">
        <v>456</v>
      </c>
      <c r="C86" s="129">
        <f>SUMIF('TL-A E-Trim - E-Zyl 3.1'!$AT$12:$AT$261,A86,'TL-A E-Trim - E-Zyl 3.1'!$B$12:$B$261)</f>
        <v>0</v>
      </c>
      <c r="D86" s="127" t="s">
        <v>457</v>
      </c>
      <c r="E86" s="135">
        <f t="shared" si="1"/>
        <v>0</v>
      </c>
    </row>
    <row r="87" spans="1:5" x14ac:dyDescent="0.25">
      <c r="A87" s="95" t="s">
        <v>1391</v>
      </c>
      <c r="B87" s="95" t="s">
        <v>458</v>
      </c>
      <c r="C87" s="129">
        <f>SUMIF('TL-A E-Trim - E-Zyl 3.1'!$AT$12:$AT$261,A87,'TL-A E-Trim - E-Zyl 3.1'!$B$12:$B$261)</f>
        <v>0</v>
      </c>
      <c r="D87" s="127" t="s">
        <v>459</v>
      </c>
      <c r="E87" s="135">
        <f t="shared" si="1"/>
        <v>0</v>
      </c>
    </row>
    <row r="88" spans="1:5" x14ac:dyDescent="0.25">
      <c r="A88" s="95" t="s">
        <v>1392</v>
      </c>
      <c r="B88" s="95" t="s">
        <v>460</v>
      </c>
      <c r="C88" s="129">
        <f>SUMIF('TL-A E-Trim - E-Zyl 3.1'!$AT$12:$AT$261,A88,'TL-A E-Trim - E-Zyl 3.1'!$B$12:$B$261)</f>
        <v>0</v>
      </c>
      <c r="D88" s="127" t="s">
        <v>461</v>
      </c>
      <c r="E88" s="135">
        <f t="shared" si="1"/>
        <v>0</v>
      </c>
    </row>
    <row r="89" spans="1:5" x14ac:dyDescent="0.25">
      <c r="A89" s="95" t="s">
        <v>1393</v>
      </c>
      <c r="B89" s="95" t="s">
        <v>462</v>
      </c>
      <c r="C89" s="129">
        <f>SUMIF('TL-A E-Trim - E-Zyl 3.1'!$AT$12:$AT$261,A89,'TL-A E-Trim - E-Zyl 3.1'!$B$12:$B$261)</f>
        <v>0</v>
      </c>
      <c r="D89" s="127" t="s">
        <v>463</v>
      </c>
      <c r="E89" s="135">
        <f t="shared" si="1"/>
        <v>0</v>
      </c>
    </row>
    <row r="90" spans="1:5" x14ac:dyDescent="0.25">
      <c r="A90" s="95" t="s">
        <v>1394</v>
      </c>
      <c r="B90" s="95" t="s">
        <v>464</v>
      </c>
      <c r="C90" s="129">
        <f>SUMIF('TL-A E-Trim - E-Zyl 3.1'!$AT$12:$AT$261,A90,'TL-A E-Trim - E-Zyl 3.1'!$B$12:$B$261)</f>
        <v>0</v>
      </c>
      <c r="D90" s="127" t="s">
        <v>465</v>
      </c>
      <c r="E90" s="135">
        <f t="shared" si="1"/>
        <v>0</v>
      </c>
    </row>
    <row r="91" spans="1:5" ht="15.75" thickBot="1" x14ac:dyDescent="0.3">
      <c r="A91" s="128" t="s">
        <v>466</v>
      </c>
      <c r="B91" s="128" t="str">
        <f>A91</f>
        <v>MIFARE - Comfort-Zylinder Outdoor</v>
      </c>
      <c r="C91" s="132"/>
      <c r="D91" s="132"/>
      <c r="E91" s="216" t="s">
        <v>303</v>
      </c>
    </row>
    <row r="92" spans="1:5" ht="15.75" thickTop="1" x14ac:dyDescent="0.25">
      <c r="A92" s="95" t="s">
        <v>1395</v>
      </c>
      <c r="B92" s="95" t="s">
        <v>467</v>
      </c>
      <c r="C92" s="129">
        <f>SUMIF('TL-A E-Trim - E-Zyl 3.1'!$AT$12:$AT$261,A92,'TL-A E-Trim - E-Zyl 3.1'!$B$12:$B$261)</f>
        <v>0</v>
      </c>
      <c r="D92" s="127" t="s">
        <v>468</v>
      </c>
      <c r="E92" s="135">
        <f t="shared" si="1"/>
        <v>0</v>
      </c>
    </row>
    <row r="93" spans="1:5" x14ac:dyDescent="0.25">
      <c r="A93" s="95" t="s">
        <v>1396</v>
      </c>
      <c r="B93" s="95" t="s">
        <v>469</v>
      </c>
      <c r="C93" s="129">
        <f>SUMIF('TL-A E-Trim - E-Zyl 3.1'!$AT$12:$AT$261,A93,'TL-A E-Trim - E-Zyl 3.1'!$B$12:$B$261)</f>
        <v>0</v>
      </c>
      <c r="D93" s="127" t="s">
        <v>470</v>
      </c>
      <c r="E93" s="135">
        <f t="shared" si="1"/>
        <v>0</v>
      </c>
    </row>
    <row r="94" spans="1:5" x14ac:dyDescent="0.25">
      <c r="A94" s="95" t="s">
        <v>1397</v>
      </c>
      <c r="B94" s="95" t="s">
        <v>471</v>
      </c>
      <c r="C94" s="129">
        <f>SUMIF('TL-A E-Trim - E-Zyl 3.1'!$AT$12:$AT$261,A94,'TL-A E-Trim - E-Zyl 3.1'!$B$12:$B$261)</f>
        <v>0</v>
      </c>
      <c r="D94" s="127" t="s">
        <v>472</v>
      </c>
      <c r="E94" s="135">
        <f t="shared" si="1"/>
        <v>0</v>
      </c>
    </row>
    <row r="95" spans="1:5" x14ac:dyDescent="0.25">
      <c r="A95" s="95" t="s">
        <v>1398</v>
      </c>
      <c r="B95" s="95" t="s">
        <v>473</v>
      </c>
      <c r="C95" s="129">
        <f>SUMIF('TL-A E-Trim - E-Zyl 3.1'!$AT$12:$AT$261,A95,'TL-A E-Trim - E-Zyl 3.1'!$B$12:$B$261)</f>
        <v>0</v>
      </c>
      <c r="D95" s="127" t="s">
        <v>474</v>
      </c>
      <c r="E95" s="135">
        <f t="shared" si="1"/>
        <v>0</v>
      </c>
    </row>
    <row r="96" spans="1:5" x14ac:dyDescent="0.25">
      <c r="A96" s="95" t="s">
        <v>1399</v>
      </c>
      <c r="B96" s="95" t="s">
        <v>475</v>
      </c>
      <c r="C96" s="129">
        <f>SUMIF('TL-A E-Trim - E-Zyl 3.1'!$AT$12:$AT$261,A96,'TL-A E-Trim - E-Zyl 3.1'!$B$12:$B$261)</f>
        <v>0</v>
      </c>
      <c r="D96" s="127" t="s">
        <v>476</v>
      </c>
      <c r="E96" s="135">
        <f t="shared" si="1"/>
        <v>0</v>
      </c>
    </row>
    <row r="97" spans="1:5" x14ac:dyDescent="0.25">
      <c r="A97" s="95" t="s">
        <v>1400</v>
      </c>
      <c r="B97" s="95" t="s">
        <v>477</v>
      </c>
      <c r="C97" s="129">
        <f>SUMIF('TL-A E-Trim - E-Zyl 3.1'!$AT$12:$AT$261,A97,'TL-A E-Trim - E-Zyl 3.1'!$B$12:$B$261)</f>
        <v>0</v>
      </c>
      <c r="D97" s="127" t="s">
        <v>478</v>
      </c>
      <c r="E97" s="135">
        <f t="shared" si="1"/>
        <v>0</v>
      </c>
    </row>
    <row r="98" spans="1:5" x14ac:dyDescent="0.25">
      <c r="A98" s="95" t="s">
        <v>1401</v>
      </c>
      <c r="B98" s="95" t="s">
        <v>479</v>
      </c>
      <c r="C98" s="129">
        <f>SUMIF('TL-A E-Trim - E-Zyl 3.1'!$AT$12:$AT$261,A98,'TL-A E-Trim - E-Zyl 3.1'!$B$12:$B$261)</f>
        <v>0</v>
      </c>
      <c r="D98" s="127" t="s">
        <v>480</v>
      </c>
      <c r="E98" s="135">
        <f t="shared" si="1"/>
        <v>0</v>
      </c>
    </row>
    <row r="99" spans="1:5" x14ac:dyDescent="0.25">
      <c r="A99" s="95" t="s">
        <v>1402</v>
      </c>
      <c r="B99" s="95" t="s">
        <v>481</v>
      </c>
      <c r="C99" s="129">
        <f>SUMIF('TL-A E-Trim - E-Zyl 3.1'!$AT$12:$AT$261,A99,'TL-A E-Trim - E-Zyl 3.1'!$B$12:$B$261)</f>
        <v>0</v>
      </c>
      <c r="D99" s="127" t="s">
        <v>482</v>
      </c>
      <c r="E99" s="135">
        <f t="shared" si="1"/>
        <v>0</v>
      </c>
    </row>
    <row r="100" spans="1:5" x14ac:dyDescent="0.25">
      <c r="A100" s="95" t="s">
        <v>1403</v>
      </c>
      <c r="B100" s="95" t="s">
        <v>483</v>
      </c>
      <c r="C100" s="129">
        <f>SUMIF('TL-A E-Trim - E-Zyl 3.1'!$AT$12:$AT$261,A100,'TL-A E-Trim - E-Zyl 3.1'!$B$12:$B$261)</f>
        <v>0</v>
      </c>
      <c r="D100" s="127" t="s">
        <v>484</v>
      </c>
      <c r="E100" s="135">
        <f t="shared" si="1"/>
        <v>0</v>
      </c>
    </row>
    <row r="101" spans="1:5" x14ac:dyDescent="0.25">
      <c r="A101" s="95" t="s">
        <v>1404</v>
      </c>
      <c r="B101" s="95" t="s">
        <v>485</v>
      </c>
      <c r="C101" s="129">
        <f>SUMIF('TL-A E-Trim - E-Zyl 3.1'!$AT$12:$AT$261,A101,'TL-A E-Trim - E-Zyl 3.1'!$B$12:$B$261)</f>
        <v>0</v>
      </c>
      <c r="D101" s="127" t="s">
        <v>486</v>
      </c>
      <c r="E101" s="135">
        <f t="shared" si="1"/>
        <v>0</v>
      </c>
    </row>
    <row r="102" spans="1:5" x14ac:dyDescent="0.25">
      <c r="A102" s="95" t="s">
        <v>1405</v>
      </c>
      <c r="B102" s="95" t="s">
        <v>487</v>
      </c>
      <c r="C102" s="129">
        <f>SUMIF('TL-A E-Trim - E-Zyl 3.1'!$AT$12:$AT$261,A102,'TL-A E-Trim - E-Zyl 3.1'!$B$12:$B$261)</f>
        <v>0</v>
      </c>
      <c r="D102" s="127" t="s">
        <v>488</v>
      </c>
      <c r="E102" s="135">
        <f t="shared" si="1"/>
        <v>0</v>
      </c>
    </row>
    <row r="103" spans="1:5" x14ac:dyDescent="0.25">
      <c r="A103" s="95" t="s">
        <v>1406</v>
      </c>
      <c r="B103" s="95" t="s">
        <v>489</v>
      </c>
      <c r="C103" s="129">
        <f>SUMIF('TL-A E-Trim - E-Zyl 3.1'!$AT$12:$AT$261,A103,'TL-A E-Trim - E-Zyl 3.1'!$B$12:$B$261)</f>
        <v>0</v>
      </c>
      <c r="D103" s="127" t="s">
        <v>490</v>
      </c>
      <c r="E103" s="135">
        <f t="shared" si="1"/>
        <v>0</v>
      </c>
    </row>
    <row r="104" spans="1:5" x14ac:dyDescent="0.25">
      <c r="A104" s="95" t="s">
        <v>1407</v>
      </c>
      <c r="B104" s="95" t="s">
        <v>491</v>
      </c>
      <c r="C104" s="129">
        <f>SUMIF('TL-A E-Trim - E-Zyl 3.1'!$AT$12:$AT$261,A104,'TL-A E-Trim - E-Zyl 3.1'!$B$12:$B$261)</f>
        <v>0</v>
      </c>
      <c r="D104" s="127" t="s">
        <v>492</v>
      </c>
      <c r="E104" s="135">
        <f t="shared" si="1"/>
        <v>0</v>
      </c>
    </row>
    <row r="105" spans="1:5" x14ac:dyDescent="0.25">
      <c r="A105" s="95" t="s">
        <v>1408</v>
      </c>
      <c r="B105" s="95" t="s">
        <v>493</v>
      </c>
      <c r="C105" s="129">
        <f>SUMIF('TL-A E-Trim - E-Zyl 3.1'!$AT$12:$AT$261,A105,'TL-A E-Trim - E-Zyl 3.1'!$B$12:$B$261)</f>
        <v>0</v>
      </c>
      <c r="D105" s="127" t="s">
        <v>494</v>
      </c>
      <c r="E105" s="135">
        <f t="shared" si="1"/>
        <v>0</v>
      </c>
    </row>
    <row r="106" spans="1:5" x14ac:dyDescent="0.25">
      <c r="A106" s="95" t="s">
        <v>1409</v>
      </c>
      <c r="B106" s="95" t="s">
        <v>495</v>
      </c>
      <c r="C106" s="129">
        <f>SUMIF('TL-A E-Trim - E-Zyl 3.1'!$AT$12:$AT$261,A106,'TL-A E-Trim - E-Zyl 3.1'!$B$12:$B$261)</f>
        <v>0</v>
      </c>
      <c r="D106" s="127" t="s">
        <v>496</v>
      </c>
      <c r="E106" s="135">
        <f t="shared" si="1"/>
        <v>0</v>
      </c>
    </row>
    <row r="107" spans="1:5" x14ac:dyDescent="0.25">
      <c r="A107" s="95" t="s">
        <v>1410</v>
      </c>
      <c r="B107" s="95" t="s">
        <v>497</v>
      </c>
      <c r="C107" s="129">
        <f>SUMIF('TL-A E-Trim - E-Zyl 3.1'!$AT$12:$AT$261,A107,'TL-A E-Trim - E-Zyl 3.1'!$B$12:$B$261)</f>
        <v>0</v>
      </c>
      <c r="D107" s="127" t="s">
        <v>498</v>
      </c>
      <c r="E107" s="135">
        <f t="shared" si="1"/>
        <v>0</v>
      </c>
    </row>
    <row r="108" spans="1:5" x14ac:dyDescent="0.25">
      <c r="A108" s="95" t="s">
        <v>1411</v>
      </c>
      <c r="B108" s="95" t="s">
        <v>499</v>
      </c>
      <c r="C108" s="129">
        <f>SUMIF('TL-A E-Trim - E-Zyl 3.1'!$AT$12:$AT$261,A108,'TL-A E-Trim - E-Zyl 3.1'!$B$12:$B$261)</f>
        <v>0</v>
      </c>
      <c r="D108" s="127" t="s">
        <v>500</v>
      </c>
      <c r="E108" s="135">
        <f t="shared" si="1"/>
        <v>0</v>
      </c>
    </row>
    <row r="109" spans="1:5" x14ac:dyDescent="0.25">
      <c r="A109" s="95" t="s">
        <v>1412</v>
      </c>
      <c r="B109" s="95" t="s">
        <v>501</v>
      </c>
      <c r="C109" s="129">
        <f>SUMIF('TL-A E-Trim - E-Zyl 3.1'!$AT$12:$AT$261,A109,'TL-A E-Trim - E-Zyl 3.1'!$B$12:$B$261)</f>
        <v>0</v>
      </c>
      <c r="D109" s="127" t="s">
        <v>502</v>
      </c>
      <c r="E109" s="135">
        <f t="shared" si="1"/>
        <v>0</v>
      </c>
    </row>
    <row r="110" spans="1:5" x14ac:dyDescent="0.25">
      <c r="A110" s="95" t="s">
        <v>1413</v>
      </c>
      <c r="B110" s="95" t="s">
        <v>503</v>
      </c>
      <c r="C110" s="129">
        <f>SUMIF('TL-A E-Trim - E-Zyl 3.1'!$AT$12:$AT$261,A110,'TL-A E-Trim - E-Zyl 3.1'!$B$12:$B$261)</f>
        <v>0</v>
      </c>
      <c r="D110" s="127" t="s">
        <v>504</v>
      </c>
      <c r="E110" s="135">
        <f t="shared" si="1"/>
        <v>0</v>
      </c>
    </row>
    <row r="111" spans="1:5" x14ac:dyDescent="0.25">
      <c r="A111" s="95" t="s">
        <v>1414</v>
      </c>
      <c r="B111" s="95" t="s">
        <v>505</v>
      </c>
      <c r="C111" s="129">
        <f>SUMIF('TL-A E-Trim - E-Zyl 3.1'!$AT$12:$AT$261,A111,'TL-A E-Trim - E-Zyl 3.1'!$B$12:$B$261)</f>
        <v>0</v>
      </c>
      <c r="D111" s="127" t="s">
        <v>506</v>
      </c>
      <c r="E111" s="135">
        <f t="shared" si="1"/>
        <v>0</v>
      </c>
    </row>
    <row r="112" spans="1:5" x14ac:dyDescent="0.25">
      <c r="A112" s="95" t="s">
        <v>1415</v>
      </c>
      <c r="B112" s="95" t="s">
        <v>507</v>
      </c>
      <c r="C112" s="129">
        <f>SUMIF('TL-A E-Trim - E-Zyl 3.1'!$AT$12:$AT$261,A112,'TL-A E-Trim - E-Zyl 3.1'!$B$12:$B$261)</f>
        <v>0</v>
      </c>
      <c r="D112" s="127" t="s">
        <v>508</v>
      </c>
      <c r="E112" s="135">
        <f t="shared" si="1"/>
        <v>0</v>
      </c>
    </row>
    <row r="113" spans="1:5" x14ac:dyDescent="0.25">
      <c r="A113" s="95" t="s">
        <v>1416</v>
      </c>
      <c r="B113" s="95" t="s">
        <v>509</v>
      </c>
      <c r="C113" s="129">
        <f>SUMIF('TL-A E-Trim - E-Zyl 3.1'!$AT$12:$AT$261,A113,'TL-A E-Trim - E-Zyl 3.1'!$B$12:$B$261)</f>
        <v>0</v>
      </c>
      <c r="D113" s="127" t="s">
        <v>510</v>
      </c>
      <c r="E113" s="135">
        <f t="shared" si="1"/>
        <v>0</v>
      </c>
    </row>
    <row r="114" spans="1:5" x14ac:dyDescent="0.25">
      <c r="A114" s="95" t="s">
        <v>1417</v>
      </c>
      <c r="B114" s="95" t="s">
        <v>511</v>
      </c>
      <c r="C114" s="129">
        <f>SUMIF('TL-A E-Trim - E-Zyl 3.1'!$AT$12:$AT$261,A114,'TL-A E-Trim - E-Zyl 3.1'!$B$12:$B$261)</f>
        <v>0</v>
      </c>
      <c r="D114" s="127" t="s">
        <v>512</v>
      </c>
      <c r="E114" s="135">
        <f t="shared" si="1"/>
        <v>0</v>
      </c>
    </row>
    <row r="115" spans="1:5" x14ac:dyDescent="0.25">
      <c r="A115" s="95" t="s">
        <v>1418</v>
      </c>
      <c r="B115" s="95" t="s">
        <v>513</v>
      </c>
      <c r="C115" s="129">
        <f>SUMIF('TL-A E-Trim - E-Zyl 3.1'!$AT$12:$AT$261,A115,'TL-A E-Trim - E-Zyl 3.1'!$B$12:$B$261)</f>
        <v>0</v>
      </c>
      <c r="D115" s="127" t="s">
        <v>514</v>
      </c>
      <c r="E115" s="135">
        <f t="shared" si="1"/>
        <v>0</v>
      </c>
    </row>
    <row r="116" spans="1:5" x14ac:dyDescent="0.25">
      <c r="A116" s="95" t="s">
        <v>1419</v>
      </c>
      <c r="B116" s="95" t="s">
        <v>515</v>
      </c>
      <c r="C116" s="129">
        <f>SUMIF('TL-A E-Trim - E-Zyl 3.1'!$AT$12:$AT$261,A116,'TL-A E-Trim - E-Zyl 3.1'!$B$12:$B$261)</f>
        <v>0</v>
      </c>
      <c r="D116" s="127" t="s">
        <v>516</v>
      </c>
      <c r="E116" s="135">
        <f t="shared" si="1"/>
        <v>0</v>
      </c>
    </row>
    <row r="117" spans="1:5" x14ac:dyDescent="0.25">
      <c r="A117" s="95" t="s">
        <v>1420</v>
      </c>
      <c r="B117" s="95" t="s">
        <v>517</v>
      </c>
      <c r="C117" s="129">
        <f>SUMIF('TL-A E-Trim - E-Zyl 3.1'!$AT$12:$AT$261,A117,'TL-A E-Trim - E-Zyl 3.1'!$B$12:$B$261)</f>
        <v>0</v>
      </c>
      <c r="D117" s="127" t="s">
        <v>518</v>
      </c>
      <c r="E117" s="135">
        <f t="shared" si="1"/>
        <v>0</v>
      </c>
    </row>
    <row r="118" spans="1:5" x14ac:dyDescent="0.25">
      <c r="A118" s="95" t="s">
        <v>1421</v>
      </c>
      <c r="B118" s="95" t="s">
        <v>519</v>
      </c>
      <c r="C118" s="129">
        <f>SUMIF('TL-A E-Trim - E-Zyl 3.1'!$AT$12:$AT$261,A118,'TL-A E-Trim - E-Zyl 3.1'!$B$12:$B$261)</f>
        <v>0</v>
      </c>
      <c r="D118" s="127" t="s">
        <v>520</v>
      </c>
      <c r="E118" s="135">
        <f t="shared" si="1"/>
        <v>0</v>
      </c>
    </row>
    <row r="119" spans="1:5" x14ac:dyDescent="0.25">
      <c r="A119" s="95" t="s">
        <v>1422</v>
      </c>
      <c r="B119" s="95" t="s">
        <v>521</v>
      </c>
      <c r="C119" s="129">
        <f>SUMIF('TL-A E-Trim - E-Zyl 3.1'!$AT$12:$AT$261,A119,'TL-A E-Trim - E-Zyl 3.1'!$B$12:$B$261)</f>
        <v>0</v>
      </c>
      <c r="D119" s="127" t="s">
        <v>522</v>
      </c>
      <c r="E119" s="135">
        <f t="shared" si="1"/>
        <v>0</v>
      </c>
    </row>
    <row r="120" spans="1:5" x14ac:dyDescent="0.25">
      <c r="A120" s="95" t="s">
        <v>1423</v>
      </c>
      <c r="B120" s="95" t="s">
        <v>523</v>
      </c>
      <c r="C120" s="129">
        <f>SUMIF('TL-A E-Trim - E-Zyl 3.1'!$AT$12:$AT$261,A120,'TL-A E-Trim - E-Zyl 3.1'!$B$12:$B$261)</f>
        <v>0</v>
      </c>
      <c r="D120" s="127" t="s">
        <v>524</v>
      </c>
      <c r="E120" s="135">
        <f t="shared" si="1"/>
        <v>0</v>
      </c>
    </row>
    <row r="121" spans="1:5" x14ac:dyDescent="0.25">
      <c r="A121" s="95" t="s">
        <v>1424</v>
      </c>
      <c r="B121" s="95" t="s">
        <v>525</v>
      </c>
      <c r="C121" s="129">
        <f>SUMIF('TL-A E-Trim - E-Zyl 3.1'!$AT$12:$AT$261,A121,'TL-A E-Trim - E-Zyl 3.1'!$B$12:$B$261)</f>
        <v>0</v>
      </c>
      <c r="D121" s="127" t="s">
        <v>526</v>
      </c>
      <c r="E121" s="135">
        <f t="shared" si="1"/>
        <v>0</v>
      </c>
    </row>
    <row r="122" spans="1:5" x14ac:dyDescent="0.25">
      <c r="A122" s="95" t="s">
        <v>1425</v>
      </c>
      <c r="B122" s="95" t="s">
        <v>527</v>
      </c>
      <c r="C122" s="129">
        <f>SUMIF('TL-A E-Trim - E-Zyl 3.1'!$AT$12:$AT$261,A122,'TL-A E-Trim - E-Zyl 3.1'!$B$12:$B$261)</f>
        <v>0</v>
      </c>
      <c r="D122" s="127" t="s">
        <v>528</v>
      </c>
      <c r="E122" s="135">
        <f t="shared" si="1"/>
        <v>0</v>
      </c>
    </row>
    <row r="123" spans="1:5" x14ac:dyDescent="0.25">
      <c r="A123" s="95" t="s">
        <v>1426</v>
      </c>
      <c r="B123" s="95" t="s">
        <v>529</v>
      </c>
      <c r="C123" s="129">
        <f>SUMIF('TL-A E-Trim - E-Zyl 3.1'!$AT$12:$AT$261,A123,'TL-A E-Trim - E-Zyl 3.1'!$B$12:$B$261)</f>
        <v>0</v>
      </c>
      <c r="D123" s="127" t="s">
        <v>530</v>
      </c>
      <c r="E123" s="135">
        <f t="shared" si="1"/>
        <v>0</v>
      </c>
    </row>
    <row r="124" spans="1:5" x14ac:dyDescent="0.25">
      <c r="A124" s="95" t="s">
        <v>1427</v>
      </c>
      <c r="B124" s="95" t="s">
        <v>531</v>
      </c>
      <c r="C124" s="129">
        <f>SUMIF('TL-A E-Trim - E-Zyl 3.1'!$AT$12:$AT$261,A124,'TL-A E-Trim - E-Zyl 3.1'!$B$12:$B$261)</f>
        <v>0</v>
      </c>
      <c r="D124" s="127" t="s">
        <v>532</v>
      </c>
      <c r="E124" s="135">
        <f t="shared" si="1"/>
        <v>0</v>
      </c>
    </row>
    <row r="125" spans="1:5" x14ac:dyDescent="0.25">
      <c r="A125" s="95" t="s">
        <v>1428</v>
      </c>
      <c r="B125" s="95" t="s">
        <v>533</v>
      </c>
      <c r="C125" s="129">
        <f>SUMIF('TL-A E-Trim - E-Zyl 3.1'!$AT$12:$AT$261,A125,'TL-A E-Trim - E-Zyl 3.1'!$B$12:$B$261)</f>
        <v>0</v>
      </c>
      <c r="D125" s="127" t="s">
        <v>534</v>
      </c>
      <c r="E125" s="135">
        <f t="shared" si="1"/>
        <v>0</v>
      </c>
    </row>
    <row r="126" spans="1:5" x14ac:dyDescent="0.25">
      <c r="A126" s="95" t="s">
        <v>1429</v>
      </c>
      <c r="B126" s="95" t="s">
        <v>535</v>
      </c>
      <c r="C126" s="129">
        <f>SUMIF('TL-A E-Trim - E-Zyl 3.1'!$AT$12:$AT$261,A126,'TL-A E-Trim - E-Zyl 3.1'!$B$12:$B$261)</f>
        <v>0</v>
      </c>
      <c r="D126" s="127" t="s">
        <v>536</v>
      </c>
      <c r="E126" s="135">
        <f t="shared" si="1"/>
        <v>0</v>
      </c>
    </row>
    <row r="127" spans="1:5" x14ac:dyDescent="0.25">
      <c r="A127" s="95" t="s">
        <v>1430</v>
      </c>
      <c r="B127" s="95" t="s">
        <v>537</v>
      </c>
      <c r="C127" s="129">
        <f>SUMIF('TL-A E-Trim - E-Zyl 3.1'!$AT$12:$AT$261,A127,'TL-A E-Trim - E-Zyl 3.1'!$B$12:$B$261)</f>
        <v>0</v>
      </c>
      <c r="D127" s="127" t="s">
        <v>538</v>
      </c>
      <c r="E127" s="135">
        <f t="shared" si="1"/>
        <v>0</v>
      </c>
    </row>
    <row r="128" spans="1:5" x14ac:dyDescent="0.25">
      <c r="A128" s="95" t="s">
        <v>1431</v>
      </c>
      <c r="B128" s="95" t="s">
        <v>539</v>
      </c>
      <c r="C128" s="129">
        <f>SUMIF('TL-A E-Trim - E-Zyl 3.1'!$AT$12:$AT$261,A128,'TL-A E-Trim - E-Zyl 3.1'!$B$12:$B$261)</f>
        <v>0</v>
      </c>
      <c r="D128" s="127" t="s">
        <v>540</v>
      </c>
      <c r="E128" s="135">
        <f t="shared" si="1"/>
        <v>0</v>
      </c>
    </row>
    <row r="129" spans="1:5" x14ac:dyDescent="0.25">
      <c r="A129" s="95" t="s">
        <v>1432</v>
      </c>
      <c r="B129" s="95" t="s">
        <v>541</v>
      </c>
      <c r="C129" s="129">
        <f>SUMIF('TL-A E-Trim - E-Zyl 3.1'!$AT$12:$AT$261,A129,'TL-A E-Trim - E-Zyl 3.1'!$B$12:$B$261)</f>
        <v>0</v>
      </c>
      <c r="D129" s="127" t="s">
        <v>542</v>
      </c>
      <c r="E129" s="135">
        <f t="shared" si="1"/>
        <v>0</v>
      </c>
    </row>
    <row r="130" spans="1:5" x14ac:dyDescent="0.25">
      <c r="A130" s="95" t="s">
        <v>1433</v>
      </c>
      <c r="B130" s="95" t="s">
        <v>543</v>
      </c>
      <c r="C130" s="129">
        <f>SUMIF('TL-A E-Trim - E-Zyl 3.1'!$AT$12:$AT$261,A130,'TL-A E-Trim - E-Zyl 3.1'!$B$12:$B$261)</f>
        <v>0</v>
      </c>
      <c r="D130" s="127" t="s">
        <v>544</v>
      </c>
      <c r="E130" s="135">
        <f t="shared" si="1"/>
        <v>0</v>
      </c>
    </row>
    <row r="131" spans="1:5" x14ac:dyDescent="0.25">
      <c r="A131" s="95" t="s">
        <v>1434</v>
      </c>
      <c r="B131" s="95" t="s">
        <v>545</v>
      </c>
      <c r="C131" s="129">
        <f>SUMIF('TL-A E-Trim - E-Zyl 3.1'!$AT$12:$AT$261,A131,'TL-A E-Trim - E-Zyl 3.1'!$B$12:$B$261)</f>
        <v>0</v>
      </c>
      <c r="D131" s="127" t="s">
        <v>546</v>
      </c>
      <c r="E131" s="135">
        <f t="shared" si="1"/>
        <v>0</v>
      </c>
    </row>
    <row r="132" spans="1:5" x14ac:dyDescent="0.25">
      <c r="A132" s="95" t="s">
        <v>1435</v>
      </c>
      <c r="B132" s="95" t="s">
        <v>547</v>
      </c>
      <c r="C132" s="129">
        <f>SUMIF('TL-A E-Trim - E-Zyl 3.1'!$AT$12:$AT$261,A132,'TL-A E-Trim - E-Zyl 3.1'!$B$12:$B$261)</f>
        <v>0</v>
      </c>
      <c r="D132" s="127" t="s">
        <v>548</v>
      </c>
      <c r="E132" s="135">
        <f t="shared" si="1"/>
        <v>0</v>
      </c>
    </row>
    <row r="133" spans="1:5" x14ac:dyDescent="0.25">
      <c r="A133" s="95" t="s">
        <v>1436</v>
      </c>
      <c r="B133" s="95" t="s">
        <v>549</v>
      </c>
      <c r="C133" s="129">
        <f>SUMIF('TL-A E-Trim - E-Zyl 3.1'!$AT$12:$AT$261,A133,'TL-A E-Trim - E-Zyl 3.1'!$B$12:$B$261)</f>
        <v>0</v>
      </c>
      <c r="D133" s="127" t="s">
        <v>550</v>
      </c>
      <c r="E133" s="135">
        <f t="shared" si="1"/>
        <v>0</v>
      </c>
    </row>
    <row r="134" spans="1:5" x14ac:dyDescent="0.25">
      <c r="A134" s="95" t="s">
        <v>1437</v>
      </c>
      <c r="B134" s="95" t="s">
        <v>551</v>
      </c>
      <c r="C134" s="129">
        <f>SUMIF('TL-A E-Trim - E-Zyl 3.1'!$AT$12:$AT$261,A134,'TL-A E-Trim - E-Zyl 3.1'!$B$12:$B$261)</f>
        <v>0</v>
      </c>
      <c r="D134" s="127" t="s">
        <v>552</v>
      </c>
      <c r="E134" s="135">
        <f t="shared" si="1"/>
        <v>0</v>
      </c>
    </row>
    <row r="135" spans="1:5" x14ac:dyDescent="0.25">
      <c r="A135" s="95" t="s">
        <v>1438</v>
      </c>
      <c r="B135" s="95" t="s">
        <v>553</v>
      </c>
      <c r="C135" s="129">
        <f>SUMIF('TL-A E-Trim - E-Zyl 3.1'!$AT$12:$AT$261,A135,'TL-A E-Trim - E-Zyl 3.1'!$B$12:$B$261)</f>
        <v>0</v>
      </c>
      <c r="D135" s="127" t="s">
        <v>554</v>
      </c>
      <c r="E135" s="135">
        <f t="shared" si="1"/>
        <v>0</v>
      </c>
    </row>
    <row r="136" spans="1:5" x14ac:dyDescent="0.25">
      <c r="A136" s="95" t="s">
        <v>1439</v>
      </c>
      <c r="B136" s="95" t="s">
        <v>555</v>
      </c>
      <c r="C136" s="129">
        <f>SUMIF('TL-A E-Trim - E-Zyl 3.1'!$AT$12:$AT$261,A136,'TL-A E-Trim - E-Zyl 3.1'!$B$12:$B$261)</f>
        <v>0</v>
      </c>
      <c r="D136" s="127" t="s">
        <v>556</v>
      </c>
      <c r="E136" s="135">
        <f t="shared" ref="E136:E211" si="2">C136</f>
        <v>0</v>
      </c>
    </row>
    <row r="137" spans="1:5" x14ac:dyDescent="0.25">
      <c r="A137" s="95" t="s">
        <v>1440</v>
      </c>
      <c r="B137" s="95" t="s">
        <v>557</v>
      </c>
      <c r="C137" s="129">
        <f>SUMIF('TL-A E-Trim - E-Zyl 3.1'!$AT$12:$AT$261,A137,'TL-A E-Trim - E-Zyl 3.1'!$B$12:$B$261)</f>
        <v>0</v>
      </c>
      <c r="D137" s="127" t="s">
        <v>558</v>
      </c>
      <c r="E137" s="135">
        <f t="shared" si="2"/>
        <v>0</v>
      </c>
    </row>
    <row r="138" spans="1:5" x14ac:dyDescent="0.25">
      <c r="A138" s="95" t="s">
        <v>1441</v>
      </c>
      <c r="B138" s="95" t="s">
        <v>559</v>
      </c>
      <c r="C138" s="129">
        <f>SUMIF('TL-A E-Trim - E-Zyl 3.1'!$AT$12:$AT$261,A138,'TL-A E-Trim - E-Zyl 3.1'!$B$12:$B$261)</f>
        <v>0</v>
      </c>
      <c r="D138" s="127" t="s">
        <v>560</v>
      </c>
      <c r="E138" s="135">
        <f t="shared" si="2"/>
        <v>0</v>
      </c>
    </row>
    <row r="139" spans="1:5" x14ac:dyDescent="0.25">
      <c r="A139" s="95" t="s">
        <v>1442</v>
      </c>
      <c r="B139" s="95" t="s">
        <v>561</v>
      </c>
      <c r="C139" s="129">
        <f>SUMIF('TL-A E-Trim - E-Zyl 3.1'!$AT$12:$AT$261,A139,'TL-A E-Trim - E-Zyl 3.1'!$B$12:$B$261)</f>
        <v>0</v>
      </c>
      <c r="D139" s="127" t="s">
        <v>562</v>
      </c>
      <c r="E139" s="135">
        <f t="shared" si="2"/>
        <v>0</v>
      </c>
    </row>
    <row r="140" spans="1:5" x14ac:dyDescent="0.25">
      <c r="A140" s="95" t="s">
        <v>1443</v>
      </c>
      <c r="B140" s="95" t="s">
        <v>563</v>
      </c>
      <c r="C140" s="129">
        <f>SUMIF('TL-A E-Trim - E-Zyl 3.1'!$AT$12:$AT$261,A140,'TL-A E-Trim - E-Zyl 3.1'!$B$12:$B$261)</f>
        <v>0</v>
      </c>
      <c r="D140" s="127" t="s">
        <v>564</v>
      </c>
      <c r="E140" s="135">
        <f t="shared" si="2"/>
        <v>0</v>
      </c>
    </row>
    <row r="141" spans="1:5" x14ac:dyDescent="0.25">
      <c r="A141" s="95" t="s">
        <v>1444</v>
      </c>
      <c r="B141" s="95" t="s">
        <v>565</v>
      </c>
      <c r="C141" s="129">
        <f>SUMIF('TL-A E-Trim - E-Zyl 3.1'!$AT$12:$AT$261,A141,'TL-A E-Trim - E-Zyl 3.1'!$B$12:$B$261)</f>
        <v>0</v>
      </c>
      <c r="D141" s="127" t="s">
        <v>566</v>
      </c>
      <c r="E141" s="135">
        <f t="shared" si="2"/>
        <v>0</v>
      </c>
    </row>
    <row r="142" spans="1:5" x14ac:dyDescent="0.25">
      <c r="A142" s="95" t="s">
        <v>1445</v>
      </c>
      <c r="B142" s="95" t="s">
        <v>567</v>
      </c>
      <c r="C142" s="129">
        <f>SUMIF('TL-A E-Trim - E-Zyl 3.1'!$AT$12:$AT$261,A142,'TL-A E-Trim - E-Zyl 3.1'!$B$12:$B$261)</f>
        <v>0</v>
      </c>
      <c r="D142" s="127" t="s">
        <v>568</v>
      </c>
      <c r="E142" s="135">
        <f t="shared" si="2"/>
        <v>0</v>
      </c>
    </row>
    <row r="143" spans="1:5" x14ac:dyDescent="0.25">
      <c r="A143" s="95" t="s">
        <v>1446</v>
      </c>
      <c r="B143" s="95" t="s">
        <v>569</v>
      </c>
      <c r="C143" s="129">
        <f>SUMIF('TL-A E-Trim - E-Zyl 3.1'!$AT$12:$AT$261,A143,'TL-A E-Trim - E-Zyl 3.1'!$B$12:$B$261)</f>
        <v>0</v>
      </c>
      <c r="D143" s="127" t="s">
        <v>570</v>
      </c>
      <c r="E143" s="135">
        <f t="shared" si="2"/>
        <v>0</v>
      </c>
    </row>
    <row r="144" spans="1:5" x14ac:dyDescent="0.25">
      <c r="A144" s="95" t="s">
        <v>1447</v>
      </c>
      <c r="B144" s="95" t="s">
        <v>571</v>
      </c>
      <c r="C144" s="129">
        <f>SUMIF('TL-A E-Trim - E-Zyl 3.1'!$AT$12:$AT$261,A144,'TL-A E-Trim - E-Zyl 3.1'!$B$12:$B$261)</f>
        <v>0</v>
      </c>
      <c r="D144" s="127" t="s">
        <v>572</v>
      </c>
      <c r="E144" s="135">
        <f t="shared" si="2"/>
        <v>0</v>
      </c>
    </row>
    <row r="145" spans="1:5" x14ac:dyDescent="0.25">
      <c r="A145" s="95" t="s">
        <v>1448</v>
      </c>
      <c r="B145" s="95" t="s">
        <v>573</v>
      </c>
      <c r="C145" s="129">
        <f>SUMIF('TL-A E-Trim - E-Zyl 3.1'!$AT$12:$AT$261,A145,'TL-A E-Trim - E-Zyl 3.1'!$B$12:$B$261)</f>
        <v>0</v>
      </c>
      <c r="D145" s="127" t="s">
        <v>574</v>
      </c>
      <c r="E145" s="135">
        <f t="shared" si="2"/>
        <v>0</v>
      </c>
    </row>
    <row r="146" spans="1:5" x14ac:dyDescent="0.25">
      <c r="A146" s="95" t="s">
        <v>1449</v>
      </c>
      <c r="B146" s="95" t="s">
        <v>575</v>
      </c>
      <c r="C146" s="129">
        <f>SUMIF('TL-A E-Trim - E-Zyl 3.1'!$AT$12:$AT$261,A146,'TL-A E-Trim - E-Zyl 3.1'!$B$12:$B$261)</f>
        <v>0</v>
      </c>
      <c r="D146" s="127" t="s">
        <v>576</v>
      </c>
      <c r="E146" s="135">
        <f t="shared" si="2"/>
        <v>0</v>
      </c>
    </row>
    <row r="147" spans="1:5" x14ac:dyDescent="0.25">
      <c r="A147" s="95" t="s">
        <v>1450</v>
      </c>
      <c r="B147" s="95" t="s">
        <v>577</v>
      </c>
      <c r="C147" s="129">
        <f>SUMIF('TL-A E-Trim - E-Zyl 3.1'!$AT$12:$AT$261,A147,'TL-A E-Trim - E-Zyl 3.1'!$B$12:$B$261)</f>
        <v>0</v>
      </c>
      <c r="D147" s="127" t="s">
        <v>578</v>
      </c>
      <c r="E147" s="135">
        <f t="shared" si="2"/>
        <v>0</v>
      </c>
    </row>
    <row r="148" spans="1:5" x14ac:dyDescent="0.25">
      <c r="A148" s="95" t="s">
        <v>1451</v>
      </c>
      <c r="B148" s="95" t="s">
        <v>579</v>
      </c>
      <c r="C148" s="129">
        <f>SUMIF('TL-A E-Trim - E-Zyl 3.1'!$AT$12:$AT$261,A148,'TL-A E-Trim - E-Zyl 3.1'!$B$12:$B$261)</f>
        <v>0</v>
      </c>
      <c r="D148" s="127" t="s">
        <v>580</v>
      </c>
      <c r="E148" s="135">
        <f t="shared" si="2"/>
        <v>0</v>
      </c>
    </row>
    <row r="149" spans="1:5" x14ac:dyDescent="0.25">
      <c r="A149" s="95" t="s">
        <v>1452</v>
      </c>
      <c r="B149" s="95" t="s">
        <v>581</v>
      </c>
      <c r="C149" s="129">
        <f>SUMIF('TL-A E-Trim - E-Zyl 3.1'!$AT$12:$AT$261,A149,'TL-A E-Trim - E-Zyl 3.1'!$B$12:$B$261)</f>
        <v>0</v>
      </c>
      <c r="D149" s="127" t="s">
        <v>582</v>
      </c>
      <c r="E149" s="135">
        <f t="shared" si="2"/>
        <v>0</v>
      </c>
    </row>
    <row r="150" spans="1:5" x14ac:dyDescent="0.25">
      <c r="A150" s="95" t="s">
        <v>1453</v>
      </c>
      <c r="B150" s="95" t="s">
        <v>583</v>
      </c>
      <c r="C150" s="129">
        <f>SUMIF('TL-A E-Trim - E-Zyl 3.1'!$AT$12:$AT$261,A150,'TL-A E-Trim - E-Zyl 3.1'!$B$12:$B$261)</f>
        <v>0</v>
      </c>
      <c r="D150" s="127" t="s">
        <v>584</v>
      </c>
      <c r="E150" s="135">
        <f t="shared" si="2"/>
        <v>0</v>
      </c>
    </row>
    <row r="151" spans="1:5" x14ac:dyDescent="0.25">
      <c r="A151" s="95" t="s">
        <v>1454</v>
      </c>
      <c r="B151" s="95" t="s">
        <v>585</v>
      </c>
      <c r="C151" s="129">
        <f>SUMIF('TL-A E-Trim - E-Zyl 3.1'!$AT$12:$AT$261,A151,'TL-A E-Trim - E-Zyl 3.1'!$B$12:$B$261)</f>
        <v>0</v>
      </c>
      <c r="D151" s="127" t="s">
        <v>586</v>
      </c>
      <c r="E151" s="135">
        <f t="shared" si="2"/>
        <v>0</v>
      </c>
    </row>
    <row r="152" spans="1:5" x14ac:dyDescent="0.25">
      <c r="A152" s="95" t="s">
        <v>1455</v>
      </c>
      <c r="B152" s="95" t="s">
        <v>587</v>
      </c>
      <c r="C152" s="129">
        <f>SUMIF('TL-A E-Trim - E-Zyl 3.1'!$AT$12:$AT$261,A152,'TL-A E-Trim - E-Zyl 3.1'!$B$12:$B$261)</f>
        <v>0</v>
      </c>
      <c r="D152" s="127" t="s">
        <v>588</v>
      </c>
      <c r="E152" s="135">
        <f t="shared" si="2"/>
        <v>0</v>
      </c>
    </row>
    <row r="153" spans="1:5" x14ac:dyDescent="0.25">
      <c r="A153" s="95" t="s">
        <v>1456</v>
      </c>
      <c r="B153" s="95" t="s">
        <v>589</v>
      </c>
      <c r="C153" s="129">
        <f>SUMIF('TL-A E-Trim - E-Zyl 3.1'!$AT$12:$AT$261,A153,'TL-A E-Trim - E-Zyl 3.1'!$B$12:$B$261)</f>
        <v>0</v>
      </c>
      <c r="D153" s="127" t="s">
        <v>590</v>
      </c>
      <c r="E153" s="135">
        <f t="shared" si="2"/>
        <v>0</v>
      </c>
    </row>
    <row r="154" spans="1:5" x14ac:dyDescent="0.25">
      <c r="A154" s="95" t="s">
        <v>1457</v>
      </c>
      <c r="B154" s="95" t="s">
        <v>591</v>
      </c>
      <c r="C154" s="129">
        <f>SUMIF('TL-A E-Trim - E-Zyl 3.1'!$AT$12:$AT$261,A154,'TL-A E-Trim - E-Zyl 3.1'!$B$12:$B$261)</f>
        <v>0</v>
      </c>
      <c r="D154" s="127" t="s">
        <v>592</v>
      </c>
      <c r="E154" s="135">
        <f t="shared" si="2"/>
        <v>0</v>
      </c>
    </row>
    <row r="155" spans="1:5" x14ac:dyDescent="0.25">
      <c r="A155" s="95" t="s">
        <v>1458</v>
      </c>
      <c r="B155" s="95" t="s">
        <v>593</v>
      </c>
      <c r="C155" s="129">
        <f>SUMIF('TL-A E-Trim - E-Zyl 3.1'!$AT$12:$AT$261,A155,'TL-A E-Trim - E-Zyl 3.1'!$B$12:$B$261)</f>
        <v>0</v>
      </c>
      <c r="D155" s="127" t="s">
        <v>594</v>
      </c>
      <c r="E155" s="135">
        <f t="shared" si="2"/>
        <v>0</v>
      </c>
    </row>
    <row r="156" spans="1:5" x14ac:dyDescent="0.25">
      <c r="A156" s="95" t="s">
        <v>1459</v>
      </c>
      <c r="B156" s="95" t="s">
        <v>595</v>
      </c>
      <c r="C156" s="129">
        <f>SUMIF('TL-A E-Trim - E-Zyl 3.1'!$AT$12:$AT$261,A156,'TL-A E-Trim - E-Zyl 3.1'!$B$12:$B$261)</f>
        <v>0</v>
      </c>
      <c r="D156" s="127" t="s">
        <v>596</v>
      </c>
      <c r="E156" s="135">
        <f t="shared" si="2"/>
        <v>0</v>
      </c>
    </row>
    <row r="157" spans="1:5" x14ac:dyDescent="0.25">
      <c r="A157" s="95" t="s">
        <v>1460</v>
      </c>
      <c r="B157" s="95" t="s">
        <v>597</v>
      </c>
      <c r="C157" s="129">
        <f>SUMIF('TL-A E-Trim - E-Zyl 3.1'!$AT$12:$AT$261,A157,'TL-A E-Trim - E-Zyl 3.1'!$B$12:$B$261)</f>
        <v>0</v>
      </c>
      <c r="D157" s="127" t="s">
        <v>598</v>
      </c>
      <c r="E157" s="135">
        <f t="shared" si="2"/>
        <v>0</v>
      </c>
    </row>
    <row r="158" spans="1:5" x14ac:dyDescent="0.25">
      <c r="A158" s="95" t="s">
        <v>1461</v>
      </c>
      <c r="B158" s="95" t="s">
        <v>599</v>
      </c>
      <c r="C158" s="129">
        <f>SUMIF('TL-A E-Trim - E-Zyl 3.1'!$AT$12:$AT$261,A158,'TL-A E-Trim - E-Zyl 3.1'!$B$12:$B$261)</f>
        <v>0</v>
      </c>
      <c r="D158" s="127" t="s">
        <v>600</v>
      </c>
      <c r="E158" s="135">
        <f t="shared" si="2"/>
        <v>0</v>
      </c>
    </row>
    <row r="159" spans="1:5" x14ac:dyDescent="0.25">
      <c r="A159" s="95" t="s">
        <v>1462</v>
      </c>
      <c r="B159" s="95" t="s">
        <v>601</v>
      </c>
      <c r="C159" s="129">
        <f>SUMIF('TL-A E-Trim - E-Zyl 3.1'!$AT$12:$AT$261,A159,'TL-A E-Trim - E-Zyl 3.1'!$B$12:$B$261)</f>
        <v>0</v>
      </c>
      <c r="D159" s="127" t="s">
        <v>602</v>
      </c>
      <c r="E159" s="135">
        <f t="shared" si="2"/>
        <v>0</v>
      </c>
    </row>
    <row r="160" spans="1:5" x14ac:dyDescent="0.25">
      <c r="A160" s="95" t="s">
        <v>1463</v>
      </c>
      <c r="B160" s="95" t="s">
        <v>603</v>
      </c>
      <c r="C160" s="129">
        <f>SUMIF('TL-A E-Trim - E-Zyl 3.1'!$AT$12:$AT$261,A160,'TL-A E-Trim - E-Zyl 3.1'!$B$12:$B$261)</f>
        <v>0</v>
      </c>
      <c r="D160" s="127" t="s">
        <v>604</v>
      </c>
      <c r="E160" s="135">
        <f t="shared" si="2"/>
        <v>0</v>
      </c>
    </row>
    <row r="161" spans="1:5" x14ac:dyDescent="0.25">
      <c r="A161" s="95" t="s">
        <v>1464</v>
      </c>
      <c r="B161" s="95" t="s">
        <v>605</v>
      </c>
      <c r="C161" s="129">
        <f>SUMIF('TL-A E-Trim - E-Zyl 3.1'!$AT$12:$AT$261,A161,'TL-A E-Trim - E-Zyl 3.1'!$B$12:$B$261)</f>
        <v>0</v>
      </c>
      <c r="D161" s="127" t="s">
        <v>606</v>
      </c>
      <c r="E161" s="135">
        <f t="shared" si="2"/>
        <v>0</v>
      </c>
    </row>
    <row r="162" spans="1:5" x14ac:dyDescent="0.25">
      <c r="A162" s="95" t="s">
        <v>1465</v>
      </c>
      <c r="B162" s="95" t="s">
        <v>607</v>
      </c>
      <c r="C162" s="129">
        <f>SUMIF('TL-A E-Trim - E-Zyl 3.1'!$AT$12:$AT$261,A162,'TL-A E-Trim - E-Zyl 3.1'!$B$12:$B$261)</f>
        <v>0</v>
      </c>
      <c r="D162" s="127" t="s">
        <v>608</v>
      </c>
      <c r="E162" s="135">
        <f t="shared" si="2"/>
        <v>0</v>
      </c>
    </row>
    <row r="163" spans="1:5" x14ac:dyDescent="0.25">
      <c r="A163" s="95" t="s">
        <v>1466</v>
      </c>
      <c r="B163" s="95" t="s">
        <v>609</v>
      </c>
      <c r="C163" s="129">
        <f>SUMIF('TL-A E-Trim - E-Zyl 3.1'!$AT$12:$AT$261,A163,'TL-A E-Trim - E-Zyl 3.1'!$B$12:$B$261)</f>
        <v>0</v>
      </c>
      <c r="D163" s="127" t="s">
        <v>610</v>
      </c>
      <c r="E163" s="135">
        <f t="shared" si="2"/>
        <v>0</v>
      </c>
    </row>
    <row r="164" spans="1:5" ht="15.75" thickBot="1" x14ac:dyDescent="0.3">
      <c r="A164" s="128" t="s">
        <v>611</v>
      </c>
      <c r="B164" s="128" t="str">
        <f>A164</f>
        <v>MIFARE - Halbzylinder (Indoor, freidrehend)</v>
      </c>
      <c r="C164" s="132"/>
      <c r="D164" s="132"/>
      <c r="E164" s="216" t="s">
        <v>303</v>
      </c>
    </row>
    <row r="165" spans="1:5" ht="15.75" thickTop="1" x14ac:dyDescent="0.25">
      <c r="A165" s="170" t="s">
        <v>1467</v>
      </c>
      <c r="B165" s="170" t="s">
        <v>612</v>
      </c>
      <c r="C165" s="129">
        <f>SUMIF('TL-A E-Trim - E-Zyl 3.1'!$AT$12:$AT$261,A165,'TL-A E-Trim - E-Zyl 3.1'!$B$12:$B$261)</f>
        <v>0</v>
      </c>
      <c r="D165" s="127">
        <v>3051190000</v>
      </c>
      <c r="E165" s="135">
        <f t="shared" si="2"/>
        <v>0</v>
      </c>
    </row>
    <row r="166" spans="1:5" x14ac:dyDescent="0.25">
      <c r="A166" s="170" t="s">
        <v>1468</v>
      </c>
      <c r="B166" s="170" t="s">
        <v>613</v>
      </c>
      <c r="C166" s="129">
        <f>SUMIF('TL-A E-Trim - E-Zyl 3.1'!$AT$12:$AT$261,A166,'TL-A E-Trim - E-Zyl 3.1'!$B$12:$B$261)</f>
        <v>0</v>
      </c>
      <c r="D166" s="127">
        <v>3051190100</v>
      </c>
      <c r="E166" s="135">
        <f t="shared" si="2"/>
        <v>0</v>
      </c>
    </row>
    <row r="167" spans="1:5" x14ac:dyDescent="0.25">
      <c r="A167" s="170" t="s">
        <v>1469</v>
      </c>
      <c r="B167" s="170" t="s">
        <v>614</v>
      </c>
      <c r="C167" s="129">
        <f>SUMIF('TL-A E-Trim - E-Zyl 3.1'!$AT$12:$AT$261,A167,'TL-A E-Trim - E-Zyl 3.1'!$B$12:$B$261)</f>
        <v>0</v>
      </c>
      <c r="D167" s="127">
        <v>3051190200</v>
      </c>
      <c r="E167" s="135">
        <f t="shared" si="2"/>
        <v>0</v>
      </c>
    </row>
    <row r="168" spans="1:5" x14ac:dyDescent="0.25">
      <c r="A168" s="170" t="s">
        <v>1470</v>
      </c>
      <c r="B168" s="170" t="s">
        <v>615</v>
      </c>
      <c r="C168" s="129">
        <f>SUMIF('TL-A E-Trim - E-Zyl 3.1'!$AT$12:$AT$261,A168,'TL-A E-Trim - E-Zyl 3.1'!$B$12:$B$261)</f>
        <v>0</v>
      </c>
      <c r="D168" s="127">
        <v>3051190300</v>
      </c>
      <c r="E168" s="135">
        <f t="shared" si="2"/>
        <v>0</v>
      </c>
    </row>
    <row r="169" spans="1:5" x14ac:dyDescent="0.25">
      <c r="A169" s="170" t="s">
        <v>1471</v>
      </c>
      <c r="B169" s="170" t="s">
        <v>616</v>
      </c>
      <c r="C169" s="129">
        <f>SUMIF('TL-A E-Trim - E-Zyl 3.1'!$AT$12:$AT$261,A169,'TL-A E-Trim - E-Zyl 3.1'!$B$12:$B$261)</f>
        <v>0</v>
      </c>
      <c r="D169" s="127">
        <v>3051190400</v>
      </c>
      <c r="E169" s="135">
        <f t="shared" si="2"/>
        <v>0</v>
      </c>
    </row>
    <row r="170" spans="1:5" x14ac:dyDescent="0.25">
      <c r="A170" s="170" t="s">
        <v>1472</v>
      </c>
      <c r="B170" s="170" t="s">
        <v>617</v>
      </c>
      <c r="C170" s="129">
        <f>SUMIF('TL-A E-Trim - E-Zyl 3.1'!$AT$12:$AT$261,A170,'TL-A E-Trim - E-Zyl 3.1'!$B$12:$B$261)</f>
        <v>0</v>
      </c>
      <c r="D170" s="127">
        <v>3051190500</v>
      </c>
      <c r="E170" s="135">
        <f t="shared" si="2"/>
        <v>0</v>
      </c>
    </row>
    <row r="171" spans="1:5" x14ac:dyDescent="0.25">
      <c r="A171" s="170" t="s">
        <v>1473</v>
      </c>
      <c r="B171" s="170" t="s">
        <v>618</v>
      </c>
      <c r="C171" s="129">
        <f>SUMIF('TL-A E-Trim - E-Zyl 3.1'!$AT$12:$AT$261,A171,'TL-A E-Trim - E-Zyl 3.1'!$B$12:$B$261)</f>
        <v>0</v>
      </c>
      <c r="D171" s="127">
        <v>3051190600</v>
      </c>
      <c r="E171" s="135">
        <f t="shared" si="2"/>
        <v>0</v>
      </c>
    </row>
    <row r="172" spans="1:5" x14ac:dyDescent="0.25">
      <c r="A172" s="170" t="s">
        <v>1474</v>
      </c>
      <c r="B172" s="170" t="s">
        <v>619</v>
      </c>
      <c r="C172" s="129">
        <f>SUMIF('TL-A E-Trim - E-Zyl 3.1'!$AT$12:$AT$261,A172,'TL-A E-Trim - E-Zyl 3.1'!$B$12:$B$261)</f>
        <v>0</v>
      </c>
      <c r="D172" s="127">
        <v>3051190700</v>
      </c>
      <c r="E172" s="135">
        <f t="shared" si="2"/>
        <v>0</v>
      </c>
    </row>
    <row r="173" spans="1:5" x14ac:dyDescent="0.25">
      <c r="A173" s="170" t="s">
        <v>1475</v>
      </c>
      <c r="B173" s="170" t="s">
        <v>620</v>
      </c>
      <c r="C173" s="129">
        <f>SUMIF('TL-A E-Trim - E-Zyl 3.1'!$AT$12:$AT$261,A173,'TL-A E-Trim - E-Zyl 3.1'!$B$12:$B$261)</f>
        <v>0</v>
      </c>
      <c r="D173" s="127">
        <v>3051190800</v>
      </c>
      <c r="E173" s="135">
        <f t="shared" si="2"/>
        <v>0</v>
      </c>
    </row>
    <row r="174" spans="1:5" ht="15.75" thickBot="1" x14ac:dyDescent="0.3">
      <c r="A174" s="128" t="s">
        <v>621</v>
      </c>
      <c r="B174" s="128" t="str">
        <f>A174</f>
        <v>MIFARE - Halbzylinder (Outdoor, Multirastmechanik)</v>
      </c>
      <c r="C174" s="132"/>
      <c r="D174" s="132"/>
      <c r="E174" s="216" t="s">
        <v>303</v>
      </c>
    </row>
    <row r="175" spans="1:5" ht="15.75" thickTop="1" x14ac:dyDescent="0.25">
      <c r="A175" s="95" t="s">
        <v>1476</v>
      </c>
      <c r="B175" s="95" t="s">
        <v>622</v>
      </c>
      <c r="C175" s="129">
        <f>SUMIF('TL-A E-Trim - E-Zyl 3.1'!$AT$12:$AT$261,A175,'TL-A E-Trim - E-Zyl 3.1'!$B$12:$B$261)</f>
        <v>0</v>
      </c>
      <c r="D175" s="127" t="s">
        <v>623</v>
      </c>
      <c r="E175" s="135">
        <f t="shared" ref="E175:E183" si="3">C175</f>
        <v>0</v>
      </c>
    </row>
    <row r="176" spans="1:5" x14ac:dyDescent="0.25">
      <c r="A176" s="95" t="s">
        <v>1477</v>
      </c>
      <c r="B176" s="95" t="s">
        <v>624</v>
      </c>
      <c r="C176" s="129">
        <f>SUMIF('TL-A E-Trim - E-Zyl 3.1'!$AT$12:$AT$261,A176,'TL-A E-Trim - E-Zyl 3.1'!$B$12:$B$261)</f>
        <v>0</v>
      </c>
      <c r="D176" s="127" t="s">
        <v>625</v>
      </c>
      <c r="E176" s="135">
        <f t="shared" si="3"/>
        <v>0</v>
      </c>
    </row>
    <row r="177" spans="1:5" x14ac:dyDescent="0.25">
      <c r="A177" s="95" t="s">
        <v>1478</v>
      </c>
      <c r="B177" s="95" t="s">
        <v>626</v>
      </c>
      <c r="C177" s="129">
        <f>SUMIF('TL-A E-Trim - E-Zyl 3.1'!$AT$12:$AT$261,A177,'TL-A E-Trim - E-Zyl 3.1'!$B$12:$B$261)</f>
        <v>0</v>
      </c>
      <c r="D177" s="127" t="s">
        <v>627</v>
      </c>
      <c r="E177" s="135">
        <f t="shared" si="3"/>
        <v>0</v>
      </c>
    </row>
    <row r="178" spans="1:5" x14ac:dyDescent="0.25">
      <c r="A178" s="95" t="s">
        <v>1479</v>
      </c>
      <c r="B178" s="95" t="s">
        <v>628</v>
      </c>
      <c r="C178" s="129">
        <f>SUMIF('TL-A E-Trim - E-Zyl 3.1'!$AT$12:$AT$261,A178,'TL-A E-Trim - E-Zyl 3.1'!$B$12:$B$261)</f>
        <v>0</v>
      </c>
      <c r="D178" s="127" t="s">
        <v>629</v>
      </c>
      <c r="E178" s="135">
        <f t="shared" si="3"/>
        <v>0</v>
      </c>
    </row>
    <row r="179" spans="1:5" x14ac:dyDescent="0.25">
      <c r="A179" s="95" t="s">
        <v>1480</v>
      </c>
      <c r="B179" s="95" t="s">
        <v>630</v>
      </c>
      <c r="C179" s="129">
        <f>SUMIF('TL-A E-Trim - E-Zyl 3.1'!$AT$12:$AT$261,A179,'TL-A E-Trim - E-Zyl 3.1'!$B$12:$B$261)</f>
        <v>0</v>
      </c>
      <c r="D179" s="127" t="s">
        <v>631</v>
      </c>
      <c r="E179" s="135">
        <f t="shared" si="3"/>
        <v>0</v>
      </c>
    </row>
    <row r="180" spans="1:5" x14ac:dyDescent="0.25">
      <c r="A180" s="95" t="s">
        <v>1481</v>
      </c>
      <c r="B180" s="95" t="s">
        <v>632</v>
      </c>
      <c r="C180" s="129">
        <f>SUMIF('TL-A E-Trim - E-Zyl 3.1'!$AT$12:$AT$261,A180,'TL-A E-Trim - E-Zyl 3.1'!$B$12:$B$261)</f>
        <v>0</v>
      </c>
      <c r="D180" s="127" t="s">
        <v>633</v>
      </c>
      <c r="E180" s="135">
        <f t="shared" si="3"/>
        <v>0</v>
      </c>
    </row>
    <row r="181" spans="1:5" x14ac:dyDescent="0.25">
      <c r="A181" s="95" t="s">
        <v>1482</v>
      </c>
      <c r="B181" s="95" t="s">
        <v>634</v>
      </c>
      <c r="C181" s="129">
        <f>SUMIF('TL-A E-Trim - E-Zyl 3.1'!$AT$12:$AT$261,A181,'TL-A E-Trim - E-Zyl 3.1'!$B$12:$B$261)</f>
        <v>0</v>
      </c>
      <c r="D181" s="127" t="s">
        <v>635</v>
      </c>
      <c r="E181" s="135">
        <f t="shared" si="3"/>
        <v>0</v>
      </c>
    </row>
    <row r="182" spans="1:5" x14ac:dyDescent="0.25">
      <c r="A182" s="95" t="s">
        <v>1483</v>
      </c>
      <c r="B182" s="95" t="s">
        <v>636</v>
      </c>
      <c r="C182" s="129">
        <f>SUMIF('TL-A E-Trim - E-Zyl 3.1'!$AT$12:$AT$261,A182,'TL-A E-Trim - E-Zyl 3.1'!$B$12:$B$261)</f>
        <v>0</v>
      </c>
      <c r="D182" s="127" t="s">
        <v>637</v>
      </c>
      <c r="E182" s="135">
        <f t="shared" si="3"/>
        <v>0</v>
      </c>
    </row>
    <row r="183" spans="1:5" x14ac:dyDescent="0.25">
      <c r="A183" s="95" t="s">
        <v>1484</v>
      </c>
      <c r="B183" s="95" t="s">
        <v>638</v>
      </c>
      <c r="C183" s="129">
        <f>SUMIF('TL-A E-Trim - E-Zyl 3.1'!$AT$12:$AT$261,A183,'TL-A E-Trim - E-Zyl 3.1'!$B$12:$B$261)</f>
        <v>0</v>
      </c>
      <c r="D183" s="127" t="s">
        <v>639</v>
      </c>
      <c r="E183" s="135">
        <f t="shared" si="3"/>
        <v>0</v>
      </c>
    </row>
    <row r="184" spans="1:5" ht="15.75" thickBot="1" x14ac:dyDescent="0.3">
      <c r="A184" s="128" t="s">
        <v>640</v>
      </c>
      <c r="B184" s="128" t="str">
        <f>A184</f>
        <v>MIFARE - Antipanik-Zylinder</v>
      </c>
      <c r="C184" s="132"/>
      <c r="D184" s="132"/>
      <c r="E184" s="216" t="s">
        <v>303</v>
      </c>
    </row>
    <row r="185" spans="1:5" ht="15.75" thickTop="1" x14ac:dyDescent="0.25">
      <c r="A185" s="95" t="s">
        <v>1485</v>
      </c>
      <c r="B185" s="95" t="s">
        <v>641</v>
      </c>
      <c r="C185" s="129">
        <f>SUMIF('TL-A E-Trim - E-Zyl 3.1'!$AT$12:$AT$261,A185,'TL-A E-Trim - E-Zyl 3.1'!$B$12:$B$261)</f>
        <v>0</v>
      </c>
      <c r="D185" s="127">
        <v>3051350000</v>
      </c>
      <c r="E185" s="135">
        <f t="shared" si="2"/>
        <v>0</v>
      </c>
    </row>
    <row r="186" spans="1:5" x14ac:dyDescent="0.25">
      <c r="A186" s="95" t="s">
        <v>1486</v>
      </c>
      <c r="B186" s="95" t="s">
        <v>642</v>
      </c>
      <c r="C186" s="129">
        <f>SUMIF('TL-A E-Trim - E-Zyl 3.1'!$AT$12:$AT$261,A186,'TL-A E-Trim - E-Zyl 3.1'!$B$12:$B$261)</f>
        <v>0</v>
      </c>
      <c r="D186" s="127">
        <v>3051351000</v>
      </c>
      <c r="E186" s="135">
        <f t="shared" si="2"/>
        <v>0</v>
      </c>
    </row>
    <row r="187" spans="1:5" x14ac:dyDescent="0.25">
      <c r="A187" s="95" t="s">
        <v>1487</v>
      </c>
      <c r="B187" s="95" t="s">
        <v>643</v>
      </c>
      <c r="C187" s="129">
        <f>SUMIF('TL-A E-Trim - E-Zyl 3.1'!$AT$12:$AT$261,A187,'TL-A E-Trim - E-Zyl 3.1'!$B$12:$B$261)</f>
        <v>0</v>
      </c>
      <c r="D187" s="127">
        <v>3051352000</v>
      </c>
      <c r="E187" s="135">
        <f t="shared" si="2"/>
        <v>0</v>
      </c>
    </row>
    <row r="188" spans="1:5" x14ac:dyDescent="0.25">
      <c r="A188" s="95" t="s">
        <v>1488</v>
      </c>
      <c r="B188" s="95" t="s">
        <v>644</v>
      </c>
      <c r="C188" s="129">
        <f>SUMIF('TL-A E-Trim - E-Zyl 3.1'!$AT$12:$AT$261,A188,'TL-A E-Trim - E-Zyl 3.1'!$B$12:$B$261)</f>
        <v>0</v>
      </c>
      <c r="D188" s="127">
        <v>3051353000</v>
      </c>
      <c r="E188" s="135">
        <f t="shared" si="2"/>
        <v>0</v>
      </c>
    </row>
    <row r="189" spans="1:5" x14ac:dyDescent="0.25">
      <c r="A189" s="95" t="s">
        <v>1489</v>
      </c>
      <c r="B189" s="95" t="s">
        <v>645</v>
      </c>
      <c r="C189" s="129">
        <f>SUMIF('TL-A E-Trim - E-Zyl 3.1'!$AT$12:$AT$261,A189,'TL-A E-Trim - E-Zyl 3.1'!$B$12:$B$261)</f>
        <v>0</v>
      </c>
      <c r="D189" s="127">
        <v>3051354000</v>
      </c>
      <c r="E189" s="135">
        <f t="shared" si="2"/>
        <v>0</v>
      </c>
    </row>
    <row r="190" spans="1:5" x14ac:dyDescent="0.25">
      <c r="A190" s="95" t="s">
        <v>1490</v>
      </c>
      <c r="B190" s="95" t="s">
        <v>646</v>
      </c>
      <c r="C190" s="129">
        <f>SUMIF('TL-A E-Trim - E-Zyl 3.1'!$AT$12:$AT$261,A190,'TL-A E-Trim - E-Zyl 3.1'!$B$12:$B$261)</f>
        <v>0</v>
      </c>
      <c r="D190" s="127">
        <v>3051355000</v>
      </c>
      <c r="E190" s="135">
        <f t="shared" si="2"/>
        <v>0</v>
      </c>
    </row>
    <row r="191" spans="1:5" x14ac:dyDescent="0.25">
      <c r="A191" s="95" t="s">
        <v>1491</v>
      </c>
      <c r="B191" s="95" t="s">
        <v>647</v>
      </c>
      <c r="C191" s="129">
        <f>SUMIF('TL-A E-Trim - E-Zyl 3.1'!$AT$12:$AT$261,A191,'TL-A E-Trim - E-Zyl 3.1'!$B$12:$B$261)</f>
        <v>0</v>
      </c>
      <c r="D191" s="127">
        <v>3051356000</v>
      </c>
      <c r="E191" s="135">
        <f t="shared" si="2"/>
        <v>0</v>
      </c>
    </row>
    <row r="192" spans="1:5" x14ac:dyDescent="0.25">
      <c r="A192" s="95" t="s">
        <v>1492</v>
      </c>
      <c r="B192" s="95" t="s">
        <v>648</v>
      </c>
      <c r="C192" s="129">
        <f>SUMIF('TL-A E-Trim - E-Zyl 3.1'!$AT$12:$AT$261,A192,'TL-A E-Trim - E-Zyl 3.1'!$B$12:$B$261)</f>
        <v>0</v>
      </c>
      <c r="D192" s="127">
        <v>3051357000</v>
      </c>
      <c r="E192" s="135">
        <f t="shared" si="2"/>
        <v>0</v>
      </c>
    </row>
    <row r="193" spans="1:5" x14ac:dyDescent="0.25">
      <c r="A193" s="95" t="s">
        <v>1493</v>
      </c>
      <c r="B193" s="95" t="s">
        <v>649</v>
      </c>
      <c r="C193" s="129">
        <f>SUMIF('TL-A E-Trim - E-Zyl 3.1'!$AT$12:$AT$261,A193,'TL-A E-Trim - E-Zyl 3.1'!$B$12:$B$261)</f>
        <v>0</v>
      </c>
      <c r="D193" s="127">
        <v>3051358000</v>
      </c>
      <c r="E193" s="135">
        <f t="shared" si="2"/>
        <v>0</v>
      </c>
    </row>
    <row r="194" spans="1:5" x14ac:dyDescent="0.25">
      <c r="A194" s="95" t="s">
        <v>1494</v>
      </c>
      <c r="B194" s="95" t="s">
        <v>650</v>
      </c>
      <c r="C194" s="129">
        <f>SUMIF('TL-A E-Trim - E-Zyl 3.1'!$AT$12:$AT$261,A194,'TL-A E-Trim - E-Zyl 3.1'!$B$12:$B$261)</f>
        <v>0</v>
      </c>
      <c r="D194" s="127">
        <v>3051359000</v>
      </c>
      <c r="E194" s="135">
        <f t="shared" si="2"/>
        <v>0</v>
      </c>
    </row>
    <row r="195" spans="1:5" x14ac:dyDescent="0.25">
      <c r="A195" s="95" t="s">
        <v>1495</v>
      </c>
      <c r="B195" s="95" t="s">
        <v>651</v>
      </c>
      <c r="C195" s="129">
        <f>SUMIF('TL-A E-Trim - E-Zyl 3.1'!$AT$12:$AT$261,A195,'TL-A E-Trim - E-Zyl 3.1'!$B$12:$B$261)</f>
        <v>0</v>
      </c>
      <c r="D195" s="127">
        <v>3051360000</v>
      </c>
      <c r="E195" s="135">
        <f t="shared" si="2"/>
        <v>0</v>
      </c>
    </row>
    <row r="196" spans="1:5" x14ac:dyDescent="0.25">
      <c r="A196" s="95" t="s">
        <v>1496</v>
      </c>
      <c r="B196" s="95" t="s">
        <v>652</v>
      </c>
      <c r="C196" s="129">
        <f>SUMIF('TL-A E-Trim - E-Zyl 3.1'!$AT$12:$AT$261,A196,'TL-A E-Trim - E-Zyl 3.1'!$B$12:$B$261)</f>
        <v>0</v>
      </c>
      <c r="D196" s="127">
        <v>3051361000</v>
      </c>
      <c r="E196" s="135">
        <f t="shared" si="2"/>
        <v>0</v>
      </c>
    </row>
    <row r="197" spans="1:5" x14ac:dyDescent="0.25">
      <c r="A197" s="95" t="s">
        <v>1497</v>
      </c>
      <c r="B197" s="95" t="s">
        <v>653</v>
      </c>
      <c r="C197" s="129">
        <f>SUMIF('TL-A E-Trim - E-Zyl 3.1'!$AT$12:$AT$261,A197,'TL-A E-Trim - E-Zyl 3.1'!$B$12:$B$261)</f>
        <v>0</v>
      </c>
      <c r="D197" s="127">
        <v>3051362000</v>
      </c>
      <c r="E197" s="135">
        <f t="shared" si="2"/>
        <v>0</v>
      </c>
    </row>
    <row r="198" spans="1:5" x14ac:dyDescent="0.25">
      <c r="A198" s="95" t="s">
        <v>1498</v>
      </c>
      <c r="B198" s="95" t="s">
        <v>654</v>
      </c>
      <c r="C198" s="129">
        <f>SUMIF('TL-A E-Trim - E-Zyl 3.1'!$AT$12:$AT$261,A198,'TL-A E-Trim - E-Zyl 3.1'!$B$12:$B$261)</f>
        <v>0</v>
      </c>
      <c r="D198" s="127">
        <v>3051363000</v>
      </c>
      <c r="E198" s="135">
        <f t="shared" si="2"/>
        <v>0</v>
      </c>
    </row>
    <row r="199" spans="1:5" x14ac:dyDescent="0.25">
      <c r="A199" s="95" t="s">
        <v>1499</v>
      </c>
      <c r="B199" s="95" t="s">
        <v>655</v>
      </c>
      <c r="C199" s="129">
        <f>SUMIF('TL-A E-Trim - E-Zyl 3.1'!$AT$12:$AT$261,A199,'TL-A E-Trim - E-Zyl 3.1'!$B$12:$B$261)</f>
        <v>0</v>
      </c>
      <c r="D199" s="127">
        <v>3051364000</v>
      </c>
      <c r="E199" s="135">
        <f t="shared" si="2"/>
        <v>0</v>
      </c>
    </row>
    <row r="200" spans="1:5" x14ac:dyDescent="0.25">
      <c r="A200" s="95" t="s">
        <v>1500</v>
      </c>
      <c r="B200" s="95" t="s">
        <v>656</v>
      </c>
      <c r="C200" s="129">
        <f>SUMIF('TL-A E-Trim - E-Zyl 3.1'!$AT$12:$AT$261,A200,'TL-A E-Trim - E-Zyl 3.1'!$B$12:$B$261)</f>
        <v>0</v>
      </c>
      <c r="D200" s="127">
        <v>3051365000</v>
      </c>
      <c r="E200" s="135">
        <f t="shared" si="2"/>
        <v>0</v>
      </c>
    </row>
    <row r="201" spans="1:5" x14ac:dyDescent="0.25">
      <c r="A201" s="95" t="s">
        <v>1501</v>
      </c>
      <c r="B201" s="95" t="s">
        <v>657</v>
      </c>
      <c r="C201" s="129">
        <f>SUMIF('TL-A E-Trim - E-Zyl 3.1'!$AT$12:$AT$261,A201,'TL-A E-Trim - E-Zyl 3.1'!$B$12:$B$261)</f>
        <v>0</v>
      </c>
      <c r="D201" s="127">
        <v>3051366000</v>
      </c>
      <c r="E201" s="135">
        <f t="shared" si="2"/>
        <v>0</v>
      </c>
    </row>
    <row r="202" spans="1:5" x14ac:dyDescent="0.25">
      <c r="A202" s="95" t="s">
        <v>1502</v>
      </c>
      <c r="B202" s="95" t="s">
        <v>658</v>
      </c>
      <c r="C202" s="129">
        <f>SUMIF('TL-A E-Trim - E-Zyl 3.1'!$AT$12:$AT$261,A202,'TL-A E-Trim - E-Zyl 3.1'!$B$12:$B$261)</f>
        <v>0</v>
      </c>
      <c r="D202" s="127">
        <v>3051367000</v>
      </c>
      <c r="E202" s="135">
        <f t="shared" si="2"/>
        <v>0</v>
      </c>
    </row>
    <row r="203" spans="1:5" x14ac:dyDescent="0.25">
      <c r="A203" s="95" t="s">
        <v>1503</v>
      </c>
      <c r="B203" s="95" t="s">
        <v>659</v>
      </c>
      <c r="C203" s="129">
        <f>SUMIF('TL-A E-Trim - E-Zyl 3.1'!$AT$12:$AT$261,A203,'TL-A E-Trim - E-Zyl 3.1'!$B$12:$B$261)</f>
        <v>0</v>
      </c>
      <c r="D203" s="127">
        <v>3051368000</v>
      </c>
      <c r="E203" s="135">
        <f t="shared" si="2"/>
        <v>0</v>
      </c>
    </row>
    <row r="204" spans="1:5" x14ac:dyDescent="0.25">
      <c r="A204" s="95" t="s">
        <v>1504</v>
      </c>
      <c r="B204" s="95" t="s">
        <v>660</v>
      </c>
      <c r="C204" s="129">
        <f>SUMIF('TL-A E-Trim - E-Zyl 3.1'!$AT$12:$AT$261,A204,'TL-A E-Trim - E-Zyl 3.1'!$B$12:$B$261)</f>
        <v>0</v>
      </c>
      <c r="D204" s="127">
        <v>3051369000</v>
      </c>
      <c r="E204" s="135">
        <f t="shared" si="2"/>
        <v>0</v>
      </c>
    </row>
    <row r="205" spans="1:5" x14ac:dyDescent="0.25">
      <c r="A205" s="95" t="s">
        <v>1505</v>
      </c>
      <c r="B205" s="95" t="s">
        <v>661</v>
      </c>
      <c r="C205" s="129">
        <f>SUMIF('TL-A E-Trim - E-Zyl 3.1'!$AT$12:$AT$261,A205,'TL-A E-Trim - E-Zyl 3.1'!$B$12:$B$261)</f>
        <v>0</v>
      </c>
      <c r="D205" s="127">
        <v>3051370000</v>
      </c>
      <c r="E205" s="135">
        <f t="shared" si="2"/>
        <v>0</v>
      </c>
    </row>
    <row r="206" spans="1:5" x14ac:dyDescent="0.25">
      <c r="A206" s="95" t="s">
        <v>1506</v>
      </c>
      <c r="B206" s="95" t="s">
        <v>662</v>
      </c>
      <c r="C206" s="129">
        <f>SUMIF('TL-A E-Trim - E-Zyl 3.1'!$AT$12:$AT$261,A206,'TL-A E-Trim - E-Zyl 3.1'!$B$12:$B$261)</f>
        <v>0</v>
      </c>
      <c r="D206" s="127">
        <v>3051371000</v>
      </c>
      <c r="E206" s="135">
        <f t="shared" si="2"/>
        <v>0</v>
      </c>
    </row>
    <row r="207" spans="1:5" x14ac:dyDescent="0.25">
      <c r="A207" s="95" t="s">
        <v>1507</v>
      </c>
      <c r="B207" s="95" t="s">
        <v>663</v>
      </c>
      <c r="C207" s="129">
        <f>SUMIF('TL-A E-Trim - E-Zyl 3.1'!$AT$12:$AT$261,A207,'TL-A E-Trim - E-Zyl 3.1'!$B$12:$B$261)</f>
        <v>0</v>
      </c>
      <c r="D207" s="127">
        <v>3051372000</v>
      </c>
      <c r="E207" s="135">
        <f t="shared" si="2"/>
        <v>0</v>
      </c>
    </row>
    <row r="208" spans="1:5" x14ac:dyDescent="0.25">
      <c r="A208" s="95" t="s">
        <v>1508</v>
      </c>
      <c r="B208" s="95" t="s">
        <v>664</v>
      </c>
      <c r="C208" s="129">
        <f>SUMIF('TL-A E-Trim - E-Zyl 3.1'!$AT$12:$AT$261,A208,'TL-A E-Trim - E-Zyl 3.1'!$B$12:$B$261)</f>
        <v>0</v>
      </c>
      <c r="D208" s="127">
        <v>3051373000</v>
      </c>
      <c r="E208" s="135">
        <f t="shared" si="2"/>
        <v>0</v>
      </c>
    </row>
    <row r="209" spans="1:5" x14ac:dyDescent="0.25">
      <c r="A209" s="95" t="s">
        <v>1509</v>
      </c>
      <c r="B209" s="95" t="s">
        <v>665</v>
      </c>
      <c r="C209" s="129">
        <f>SUMIF('TL-A E-Trim - E-Zyl 3.1'!$AT$12:$AT$261,A209,'TL-A E-Trim - E-Zyl 3.1'!$B$12:$B$261)</f>
        <v>0</v>
      </c>
      <c r="D209" s="127">
        <v>3051374000</v>
      </c>
      <c r="E209" s="135">
        <f t="shared" si="2"/>
        <v>0</v>
      </c>
    </row>
    <row r="210" spans="1:5" x14ac:dyDescent="0.25">
      <c r="A210" s="217" t="s">
        <v>1510</v>
      </c>
      <c r="B210" s="95" t="str">
        <f>CONCATENATE("E-Antipanik Peg31, Mifare, Out",MID(A210,7,5))</f>
        <v>E-Antipanik Peg31, Mifare, OutZ4.50</v>
      </c>
      <c r="C210" s="129">
        <f>SUMIF('TL-A E-Trim - E-Zyl 3.1'!$AT$12:$AT$261,A210,'TL-A E-Trim - E-Zyl 3.1'!$B$12:$B$261)</f>
        <v>0</v>
      </c>
      <c r="D210" s="218" t="s">
        <v>666</v>
      </c>
      <c r="E210" s="135">
        <f t="shared" si="2"/>
        <v>0</v>
      </c>
    </row>
    <row r="211" spans="1:5" x14ac:dyDescent="0.25">
      <c r="A211" s="95" t="s">
        <v>1511</v>
      </c>
      <c r="B211" s="95" t="str">
        <f>CONCATENATE("E-Antipanik Peg31, Mifare, Out",MID(A211,7,5))</f>
        <v>E-Antipanik Peg31, Mifare, OutZ4.45</v>
      </c>
      <c r="C211" s="129">
        <f>SUMIF('TL-A E-Trim - E-Zyl 3.1'!$AT$12:$AT$261,A211,'TL-A E-Trim - E-Zyl 3.1'!$B$12:$B$261)</f>
        <v>0</v>
      </c>
      <c r="D211" s="127">
        <v>3051400000</v>
      </c>
      <c r="E211" s="135">
        <f t="shared" si="2"/>
        <v>0</v>
      </c>
    </row>
    <row r="212" spans="1:5" x14ac:dyDescent="0.25">
      <c r="A212" s="95" t="s">
        <v>1512</v>
      </c>
      <c r="B212" s="95" t="str">
        <f t="shared" ref="B212:B265" si="4">CONCATENATE("E-Antipanik Peg31, Mifare, Out",MID(A212,7,5))</f>
        <v>E-Antipanik Peg31, Mifare, OutZ4.55</v>
      </c>
      <c r="C212" s="129">
        <f>SUMIF('TL-A E-Trim - E-Zyl 3.1'!$AT$12:$AT$261,A212,'TL-A E-Trim - E-Zyl 3.1'!$B$12:$B$261)</f>
        <v>0</v>
      </c>
      <c r="D212" s="127">
        <v>3051401000</v>
      </c>
      <c r="E212" s="135">
        <f t="shared" ref="E212:E265" si="5">C212</f>
        <v>0</v>
      </c>
    </row>
    <row r="213" spans="1:5" x14ac:dyDescent="0.25">
      <c r="A213" s="95" t="s">
        <v>1513</v>
      </c>
      <c r="B213" s="95" t="str">
        <f t="shared" si="4"/>
        <v>E-Antipanik Peg31, Mifare, OutZ4.45</v>
      </c>
      <c r="C213" s="129">
        <f>SUMIF('TL-A E-Trim - E-Zyl 3.1'!$AT$12:$AT$261,A213,'TL-A E-Trim - E-Zyl 3.1'!$B$12:$B$261)</f>
        <v>0</v>
      </c>
      <c r="D213" s="127">
        <v>3051402000</v>
      </c>
      <c r="E213" s="135">
        <f t="shared" si="5"/>
        <v>0</v>
      </c>
    </row>
    <row r="214" spans="1:5" x14ac:dyDescent="0.25">
      <c r="A214" s="95" t="s">
        <v>1514</v>
      </c>
      <c r="B214" s="95" t="str">
        <f t="shared" si="4"/>
        <v>E-Antipanik Peg31, Mifare, OutZ4.60</v>
      </c>
      <c r="C214" s="129">
        <f>SUMIF('TL-A E-Trim - E-Zyl 3.1'!$AT$12:$AT$261,A214,'TL-A E-Trim - E-Zyl 3.1'!$B$12:$B$261)</f>
        <v>0</v>
      </c>
      <c r="D214" s="127">
        <v>3051403000</v>
      </c>
      <c r="E214" s="135">
        <f t="shared" si="5"/>
        <v>0</v>
      </c>
    </row>
    <row r="215" spans="1:5" x14ac:dyDescent="0.25">
      <c r="A215" s="95" t="s">
        <v>1515</v>
      </c>
      <c r="B215" s="95" t="str">
        <f t="shared" si="4"/>
        <v>E-Antipanik Peg31, Mifare, OutZ4.45</v>
      </c>
      <c r="C215" s="129">
        <f>SUMIF('TL-A E-Trim - E-Zyl 3.1'!$AT$12:$AT$261,A215,'TL-A E-Trim - E-Zyl 3.1'!$B$12:$B$261)</f>
        <v>0</v>
      </c>
      <c r="D215" s="127">
        <v>3051404000</v>
      </c>
      <c r="E215" s="135">
        <f t="shared" si="5"/>
        <v>0</v>
      </c>
    </row>
    <row r="216" spans="1:5" x14ac:dyDescent="0.25">
      <c r="A216" s="95" t="s">
        <v>1516</v>
      </c>
      <c r="B216" s="95" t="str">
        <f t="shared" si="4"/>
        <v>E-Antipanik Peg31, Mifare, OutZ4.65</v>
      </c>
      <c r="C216" s="129">
        <f>SUMIF('TL-A E-Trim - E-Zyl 3.1'!$AT$12:$AT$261,A216,'TL-A E-Trim - E-Zyl 3.1'!$B$12:$B$261)</f>
        <v>0</v>
      </c>
      <c r="D216" s="127">
        <v>3051405000</v>
      </c>
      <c r="E216" s="135">
        <f t="shared" si="5"/>
        <v>0</v>
      </c>
    </row>
    <row r="217" spans="1:5" x14ac:dyDescent="0.25">
      <c r="A217" s="95" t="s">
        <v>1517</v>
      </c>
      <c r="B217" s="95" t="str">
        <f t="shared" si="4"/>
        <v>E-Antipanik Peg31, Mifare, OutZ4.45</v>
      </c>
      <c r="C217" s="129">
        <f>SUMIF('TL-A E-Trim - E-Zyl 3.1'!$AT$12:$AT$261,A217,'TL-A E-Trim - E-Zyl 3.1'!$B$12:$B$261)</f>
        <v>0</v>
      </c>
      <c r="D217" s="127">
        <v>3051406000</v>
      </c>
      <c r="E217" s="135">
        <f t="shared" si="5"/>
        <v>0</v>
      </c>
    </row>
    <row r="218" spans="1:5" x14ac:dyDescent="0.25">
      <c r="A218" s="95" t="s">
        <v>1518</v>
      </c>
      <c r="B218" s="95" t="str">
        <f t="shared" si="4"/>
        <v>E-Antipanik Peg31, Mifare, OutZ4.70</v>
      </c>
      <c r="C218" s="129">
        <f>SUMIF('TL-A E-Trim - E-Zyl 3.1'!$AT$12:$AT$261,A218,'TL-A E-Trim - E-Zyl 3.1'!$B$12:$B$261)</f>
        <v>0</v>
      </c>
      <c r="D218" s="127">
        <v>3051407000</v>
      </c>
      <c r="E218" s="135">
        <f t="shared" si="5"/>
        <v>0</v>
      </c>
    </row>
    <row r="219" spans="1:5" x14ac:dyDescent="0.25">
      <c r="A219" s="95" t="s">
        <v>1519</v>
      </c>
      <c r="B219" s="95" t="str">
        <f t="shared" si="4"/>
        <v>E-Antipanik Peg31, Mifare, OutZ4.55</v>
      </c>
      <c r="C219" s="129">
        <f>SUMIF('TL-A E-Trim - E-Zyl 3.1'!$AT$12:$AT$261,A219,'TL-A E-Trim - E-Zyl 3.1'!$B$12:$B$261)</f>
        <v>0</v>
      </c>
      <c r="D219" s="127">
        <v>3051408000</v>
      </c>
      <c r="E219" s="135">
        <f t="shared" si="5"/>
        <v>0</v>
      </c>
    </row>
    <row r="220" spans="1:5" x14ac:dyDescent="0.25">
      <c r="A220" s="95" t="s">
        <v>1520</v>
      </c>
      <c r="B220" s="95" t="str">
        <f t="shared" si="4"/>
        <v>E-Antipanik Peg31, Mifare, OutZ4.50</v>
      </c>
      <c r="C220" s="129">
        <f>SUMIF('TL-A E-Trim - E-Zyl 3.1'!$AT$12:$AT$261,A220,'TL-A E-Trim - E-Zyl 3.1'!$B$12:$B$261)</f>
        <v>0</v>
      </c>
      <c r="D220" s="127">
        <v>3051409000</v>
      </c>
      <c r="E220" s="135">
        <f t="shared" si="5"/>
        <v>0</v>
      </c>
    </row>
    <row r="221" spans="1:5" x14ac:dyDescent="0.25">
      <c r="A221" s="95" t="s">
        <v>1521</v>
      </c>
      <c r="B221" s="95" t="str">
        <f t="shared" si="4"/>
        <v>E-Antipanik Peg31, Mifare, OutZ4.60</v>
      </c>
      <c r="C221" s="129">
        <f>SUMIF('TL-A E-Trim - E-Zyl 3.1'!$AT$12:$AT$261,A221,'TL-A E-Trim - E-Zyl 3.1'!$B$12:$B$261)</f>
        <v>0</v>
      </c>
      <c r="D221" s="127">
        <v>3051410000</v>
      </c>
      <c r="E221" s="135">
        <f t="shared" si="5"/>
        <v>0</v>
      </c>
    </row>
    <row r="222" spans="1:5" x14ac:dyDescent="0.25">
      <c r="A222" s="95" t="s">
        <v>1522</v>
      </c>
      <c r="B222" s="95" t="str">
        <f t="shared" si="4"/>
        <v>E-Antipanik Peg31, Mifare, OutZ4.50</v>
      </c>
      <c r="C222" s="129">
        <f>SUMIF('TL-A E-Trim - E-Zyl 3.1'!$AT$12:$AT$261,A222,'TL-A E-Trim - E-Zyl 3.1'!$B$12:$B$261)</f>
        <v>0</v>
      </c>
      <c r="D222" s="127">
        <v>3051411000</v>
      </c>
      <c r="E222" s="135">
        <f t="shared" si="5"/>
        <v>0</v>
      </c>
    </row>
    <row r="223" spans="1:5" x14ac:dyDescent="0.25">
      <c r="A223" s="95" t="s">
        <v>1523</v>
      </c>
      <c r="B223" s="95" t="str">
        <f t="shared" si="4"/>
        <v>E-Antipanik Peg31, Mifare, OutZ4.65</v>
      </c>
      <c r="C223" s="129">
        <f>SUMIF('TL-A E-Trim - E-Zyl 3.1'!$AT$12:$AT$261,A223,'TL-A E-Trim - E-Zyl 3.1'!$B$12:$B$261)</f>
        <v>0</v>
      </c>
      <c r="D223" s="127">
        <v>3051412000</v>
      </c>
      <c r="E223" s="135">
        <f t="shared" si="5"/>
        <v>0</v>
      </c>
    </row>
    <row r="224" spans="1:5" x14ac:dyDescent="0.25">
      <c r="A224" s="95" t="s">
        <v>1524</v>
      </c>
      <c r="B224" s="95" t="str">
        <f t="shared" si="4"/>
        <v>E-Antipanik Peg31, Mifare, OutZ4.50</v>
      </c>
      <c r="C224" s="129">
        <f>SUMIF('TL-A E-Trim - E-Zyl 3.1'!$AT$12:$AT$261,A224,'TL-A E-Trim - E-Zyl 3.1'!$B$12:$B$261)</f>
        <v>0</v>
      </c>
      <c r="D224" s="127">
        <v>3051413000</v>
      </c>
      <c r="E224" s="135">
        <f t="shared" si="5"/>
        <v>0</v>
      </c>
    </row>
    <row r="225" spans="1:5" x14ac:dyDescent="0.25">
      <c r="A225" s="95" t="s">
        <v>1525</v>
      </c>
      <c r="B225" s="95" t="str">
        <f t="shared" si="4"/>
        <v>E-Antipanik Peg31, Mifare, OutZ4.70</v>
      </c>
      <c r="C225" s="129">
        <f>SUMIF('TL-A E-Trim - E-Zyl 3.1'!$AT$12:$AT$261,A225,'TL-A E-Trim - E-Zyl 3.1'!$B$12:$B$261)</f>
        <v>0</v>
      </c>
      <c r="D225" s="127">
        <v>3051414000</v>
      </c>
      <c r="E225" s="135">
        <f t="shared" si="5"/>
        <v>0</v>
      </c>
    </row>
    <row r="226" spans="1:5" x14ac:dyDescent="0.25">
      <c r="A226" s="95" t="s">
        <v>1526</v>
      </c>
      <c r="B226" s="95" t="str">
        <f t="shared" si="4"/>
        <v>E-Antipanik Peg31, Mifare, OutZ4.55</v>
      </c>
      <c r="C226" s="129">
        <f>SUMIF('TL-A E-Trim - E-Zyl 3.1'!$AT$12:$AT$261,A226,'TL-A E-Trim - E-Zyl 3.1'!$B$12:$B$261)</f>
        <v>0</v>
      </c>
      <c r="D226" s="127">
        <v>3051415000</v>
      </c>
      <c r="E226" s="135">
        <f t="shared" si="5"/>
        <v>0</v>
      </c>
    </row>
    <row r="227" spans="1:5" x14ac:dyDescent="0.25">
      <c r="A227" s="95" t="s">
        <v>1527</v>
      </c>
      <c r="B227" s="95" t="str">
        <f t="shared" si="4"/>
        <v>E-Antipanik Peg31, Mifare, OutZ4.55</v>
      </c>
      <c r="C227" s="129">
        <f>SUMIF('TL-A E-Trim - E-Zyl 3.1'!$AT$12:$AT$261,A227,'TL-A E-Trim - E-Zyl 3.1'!$B$12:$B$261)</f>
        <v>0</v>
      </c>
      <c r="D227" s="127">
        <v>3051416000</v>
      </c>
      <c r="E227" s="135">
        <f t="shared" si="5"/>
        <v>0</v>
      </c>
    </row>
    <row r="228" spans="1:5" x14ac:dyDescent="0.25">
      <c r="A228" s="95" t="s">
        <v>1528</v>
      </c>
      <c r="B228" s="95" t="str">
        <f t="shared" si="4"/>
        <v>E-Antipanik Peg31, Mifare, OutZ4.60</v>
      </c>
      <c r="C228" s="129">
        <f>SUMIF('TL-A E-Trim - E-Zyl 3.1'!$AT$12:$AT$261,A228,'TL-A E-Trim - E-Zyl 3.1'!$B$12:$B$261)</f>
        <v>0</v>
      </c>
      <c r="D228" s="127">
        <v>3051417000</v>
      </c>
      <c r="E228" s="135">
        <f t="shared" si="5"/>
        <v>0</v>
      </c>
    </row>
    <row r="229" spans="1:5" x14ac:dyDescent="0.25">
      <c r="A229" s="95" t="s">
        <v>1529</v>
      </c>
      <c r="B229" s="95" t="str">
        <f t="shared" si="4"/>
        <v>E-Antipanik Peg31, Mifare, OutZ4.55</v>
      </c>
      <c r="C229" s="129">
        <f>SUMIF('TL-A E-Trim - E-Zyl 3.1'!$AT$12:$AT$261,A229,'TL-A E-Trim - E-Zyl 3.1'!$B$12:$B$261)</f>
        <v>0</v>
      </c>
      <c r="D229" s="127">
        <v>3051418000</v>
      </c>
      <c r="E229" s="135">
        <f t="shared" si="5"/>
        <v>0</v>
      </c>
    </row>
    <row r="230" spans="1:5" x14ac:dyDescent="0.25">
      <c r="A230" s="95" t="s">
        <v>1530</v>
      </c>
      <c r="B230" s="95" t="str">
        <f t="shared" si="4"/>
        <v>E-Antipanik Peg31, Mifare, OutZ4.65</v>
      </c>
      <c r="C230" s="129">
        <f>SUMIF('TL-A E-Trim - E-Zyl 3.1'!$AT$12:$AT$261,A230,'TL-A E-Trim - E-Zyl 3.1'!$B$12:$B$261)</f>
        <v>0</v>
      </c>
      <c r="D230" s="127">
        <v>3051419000</v>
      </c>
      <c r="E230" s="135">
        <f t="shared" si="5"/>
        <v>0</v>
      </c>
    </row>
    <row r="231" spans="1:5" x14ac:dyDescent="0.25">
      <c r="A231" s="95" t="s">
        <v>1531</v>
      </c>
      <c r="B231" s="95" t="str">
        <f t="shared" si="4"/>
        <v>E-Antipanik Peg31, Mifare, OutZ4.55</v>
      </c>
      <c r="C231" s="129">
        <f>SUMIF('TL-A E-Trim - E-Zyl 3.1'!$AT$12:$AT$261,A231,'TL-A E-Trim - E-Zyl 3.1'!$B$12:$B$261)</f>
        <v>0</v>
      </c>
      <c r="D231" s="127">
        <v>3051420000</v>
      </c>
      <c r="E231" s="135">
        <f t="shared" si="5"/>
        <v>0</v>
      </c>
    </row>
    <row r="232" spans="1:5" x14ac:dyDescent="0.25">
      <c r="A232" s="95" t="s">
        <v>1532</v>
      </c>
      <c r="B232" s="95" t="str">
        <f t="shared" si="4"/>
        <v>E-Antipanik Peg31, Mifare, OutZ4.70</v>
      </c>
      <c r="C232" s="129">
        <f>SUMIF('TL-A E-Trim - E-Zyl 3.1'!$AT$12:$AT$261,A232,'TL-A E-Trim - E-Zyl 3.1'!$B$12:$B$261)</f>
        <v>0</v>
      </c>
      <c r="D232" s="127">
        <v>3051421000</v>
      </c>
      <c r="E232" s="135">
        <f t="shared" si="5"/>
        <v>0</v>
      </c>
    </row>
    <row r="233" spans="1:5" x14ac:dyDescent="0.25">
      <c r="A233" s="95" t="s">
        <v>1533</v>
      </c>
      <c r="B233" s="95" t="str">
        <f t="shared" si="4"/>
        <v>E-Antipanik Peg31, Mifare, OutZ4.60</v>
      </c>
      <c r="C233" s="129">
        <f>SUMIF('TL-A E-Trim - E-Zyl 3.1'!$AT$12:$AT$261,A233,'TL-A E-Trim - E-Zyl 3.1'!$B$12:$B$261)</f>
        <v>0</v>
      </c>
      <c r="D233" s="127">
        <v>3051422000</v>
      </c>
      <c r="E233" s="135">
        <f t="shared" si="5"/>
        <v>0</v>
      </c>
    </row>
    <row r="234" spans="1:5" x14ac:dyDescent="0.25">
      <c r="A234" s="95" t="s">
        <v>1534</v>
      </c>
      <c r="B234" s="95" t="str">
        <f t="shared" si="4"/>
        <v>E-Antipanik Peg31, Mifare, OutZ4.60</v>
      </c>
      <c r="C234" s="129">
        <f>SUMIF('TL-A E-Trim - E-Zyl 3.1'!$AT$12:$AT$261,A234,'TL-A E-Trim - E-Zyl 3.1'!$B$12:$B$261)</f>
        <v>0</v>
      </c>
      <c r="D234" s="127">
        <v>3051423000</v>
      </c>
      <c r="E234" s="135">
        <f t="shared" si="5"/>
        <v>0</v>
      </c>
    </row>
    <row r="235" spans="1:5" x14ac:dyDescent="0.25">
      <c r="A235" s="95" t="s">
        <v>1535</v>
      </c>
      <c r="B235" s="95" t="str">
        <f t="shared" si="4"/>
        <v>E-Antipanik Peg31, Mifare, OutZ4.65</v>
      </c>
      <c r="C235" s="129">
        <f>SUMIF('TL-A E-Trim - E-Zyl 3.1'!$AT$12:$AT$261,A235,'TL-A E-Trim - E-Zyl 3.1'!$B$12:$B$261)</f>
        <v>0</v>
      </c>
      <c r="D235" s="127">
        <v>3051424000</v>
      </c>
      <c r="E235" s="135">
        <f t="shared" si="5"/>
        <v>0</v>
      </c>
    </row>
    <row r="236" spans="1:5" x14ac:dyDescent="0.25">
      <c r="A236" s="95" t="s">
        <v>1536</v>
      </c>
      <c r="B236" s="95" t="str">
        <f t="shared" si="4"/>
        <v>E-Antipanik Peg31, Mifare, OutZ4.60</v>
      </c>
      <c r="C236" s="129">
        <f>SUMIF('TL-A E-Trim - E-Zyl 3.1'!$AT$12:$AT$261,A236,'TL-A E-Trim - E-Zyl 3.1'!$B$12:$B$261)</f>
        <v>0</v>
      </c>
      <c r="D236" s="127">
        <v>3051425000</v>
      </c>
      <c r="E236" s="135">
        <f t="shared" si="5"/>
        <v>0</v>
      </c>
    </row>
    <row r="237" spans="1:5" x14ac:dyDescent="0.25">
      <c r="A237" s="95" t="s">
        <v>1537</v>
      </c>
      <c r="B237" s="95" t="str">
        <f t="shared" si="4"/>
        <v>E-Antipanik Peg31, Mifare, OutZ4.70</v>
      </c>
      <c r="C237" s="129">
        <f>SUMIF('TL-A E-Trim - E-Zyl 3.1'!$AT$12:$AT$261,A237,'TL-A E-Trim - E-Zyl 3.1'!$B$12:$B$261)</f>
        <v>0</v>
      </c>
      <c r="D237" s="127">
        <v>3051426000</v>
      </c>
      <c r="E237" s="135">
        <f t="shared" si="5"/>
        <v>0</v>
      </c>
    </row>
    <row r="238" spans="1:5" x14ac:dyDescent="0.25">
      <c r="A238" s="95" t="s">
        <v>1538</v>
      </c>
      <c r="B238" s="95" t="str">
        <f t="shared" si="4"/>
        <v>E-Antipanik Peg31, Mifare, OutZ4.65</v>
      </c>
      <c r="C238" s="129">
        <f>SUMIF('TL-A E-Trim - E-Zyl 3.1'!$AT$12:$AT$261,A238,'TL-A E-Trim - E-Zyl 3.1'!$B$12:$B$261)</f>
        <v>0</v>
      </c>
      <c r="D238" s="127">
        <v>3051427000</v>
      </c>
      <c r="E238" s="135">
        <f t="shared" si="5"/>
        <v>0</v>
      </c>
    </row>
    <row r="239" spans="1:5" x14ac:dyDescent="0.25">
      <c r="A239" s="95" t="s">
        <v>1539</v>
      </c>
      <c r="B239" s="95" t="str">
        <f t="shared" si="4"/>
        <v>E-Antipanik Peg31, Mifare, OutZ4.65</v>
      </c>
      <c r="C239" s="129">
        <f>SUMIF('TL-A E-Trim - E-Zyl 3.1'!$AT$12:$AT$261,A239,'TL-A E-Trim - E-Zyl 3.1'!$B$12:$B$261)</f>
        <v>0</v>
      </c>
      <c r="D239" s="127">
        <v>3051428000</v>
      </c>
      <c r="E239" s="135">
        <f t="shared" si="5"/>
        <v>0</v>
      </c>
    </row>
    <row r="240" spans="1:5" x14ac:dyDescent="0.25">
      <c r="A240" s="95" t="s">
        <v>1540</v>
      </c>
      <c r="B240" s="95" t="str">
        <f t="shared" si="4"/>
        <v>E-Antipanik Peg31, Mifare, OutZ4.70</v>
      </c>
      <c r="C240" s="129">
        <f>SUMIF('TL-A E-Trim - E-Zyl 3.1'!$AT$12:$AT$261,A240,'TL-A E-Trim - E-Zyl 3.1'!$B$12:$B$261)</f>
        <v>0</v>
      </c>
      <c r="D240" s="127">
        <v>3051429000</v>
      </c>
      <c r="E240" s="135">
        <f t="shared" si="5"/>
        <v>0</v>
      </c>
    </row>
    <row r="241" spans="1:5" x14ac:dyDescent="0.25">
      <c r="A241" s="95" t="s">
        <v>1541</v>
      </c>
      <c r="B241" s="95" t="str">
        <f t="shared" si="4"/>
        <v>E-Antipanik Peg31, Mifare, OutZ4.70</v>
      </c>
      <c r="C241" s="129">
        <f>SUMIF('TL-A E-Trim - E-Zyl 3.1'!$AT$12:$AT$261,A241,'TL-A E-Trim - E-Zyl 3.1'!$B$12:$B$261)</f>
        <v>0</v>
      </c>
      <c r="D241" s="127">
        <v>3051430000</v>
      </c>
      <c r="E241" s="135">
        <f t="shared" si="5"/>
        <v>0</v>
      </c>
    </row>
    <row r="242" spans="1:5" x14ac:dyDescent="0.25">
      <c r="A242" s="95" t="s">
        <v>1542</v>
      </c>
      <c r="B242" s="95" t="str">
        <f t="shared" si="4"/>
        <v>E-Antipanik Peg31, Mifare, OutZ4.30</v>
      </c>
      <c r="C242" s="129">
        <f>SUMIF('TL-A E-Trim - E-Zyl 3.1'!$AT$12:$AT$261,A242,'TL-A E-Trim - E-Zyl 3.1'!$B$12:$B$261)</f>
        <v>0</v>
      </c>
      <c r="D242" s="127">
        <v>3051431000</v>
      </c>
      <c r="E242" s="135">
        <f t="shared" si="5"/>
        <v>0</v>
      </c>
    </row>
    <row r="243" spans="1:5" x14ac:dyDescent="0.25">
      <c r="A243" s="95" t="s">
        <v>1543</v>
      </c>
      <c r="B243" s="95" t="str">
        <f t="shared" si="4"/>
        <v>E-Antipanik Peg31, Mifare, OutZ4.55</v>
      </c>
      <c r="C243" s="129">
        <f>SUMIF('TL-A E-Trim - E-Zyl 3.1'!$AT$12:$AT$261,A243,'TL-A E-Trim - E-Zyl 3.1'!$B$12:$B$261)</f>
        <v>0</v>
      </c>
      <c r="D243" s="127">
        <v>3051432000</v>
      </c>
      <c r="E243" s="135">
        <f t="shared" si="5"/>
        <v>0</v>
      </c>
    </row>
    <row r="244" spans="1:5" x14ac:dyDescent="0.25">
      <c r="A244" s="95" t="s">
        <v>1544</v>
      </c>
      <c r="B244" s="95" t="str">
        <f t="shared" si="4"/>
        <v>E-Antipanik Peg31, Mifare, OutZ4.30</v>
      </c>
      <c r="C244" s="129">
        <f>SUMIF('TL-A E-Trim - E-Zyl 3.1'!$AT$12:$AT$261,A244,'TL-A E-Trim - E-Zyl 3.1'!$B$12:$B$261)</f>
        <v>0</v>
      </c>
      <c r="D244" s="127">
        <v>3051433000</v>
      </c>
      <c r="E244" s="135">
        <f t="shared" si="5"/>
        <v>0</v>
      </c>
    </row>
    <row r="245" spans="1:5" x14ac:dyDescent="0.25">
      <c r="A245" s="95" t="s">
        <v>1545</v>
      </c>
      <c r="B245" s="95" t="str">
        <f t="shared" si="4"/>
        <v>E-Antipanik Peg31, Mifare, OutZ4.60</v>
      </c>
      <c r="C245" s="129">
        <f>SUMIF('TL-A E-Trim - E-Zyl 3.1'!$AT$12:$AT$261,A245,'TL-A E-Trim - E-Zyl 3.1'!$B$12:$B$261)</f>
        <v>0</v>
      </c>
      <c r="D245" s="127">
        <v>3051434000</v>
      </c>
      <c r="E245" s="135">
        <f t="shared" si="5"/>
        <v>0</v>
      </c>
    </row>
    <row r="246" spans="1:5" x14ac:dyDescent="0.25">
      <c r="A246" s="95" t="s">
        <v>1546</v>
      </c>
      <c r="B246" s="95" t="str">
        <f t="shared" si="4"/>
        <v>E-Antipanik Peg31, Mifare, OutZ4.30</v>
      </c>
      <c r="C246" s="129">
        <f>SUMIF('TL-A E-Trim - E-Zyl 3.1'!$AT$12:$AT$261,A246,'TL-A E-Trim - E-Zyl 3.1'!$B$12:$B$261)</f>
        <v>0</v>
      </c>
      <c r="D246" s="127">
        <v>3051435000</v>
      </c>
      <c r="E246" s="135">
        <f t="shared" si="5"/>
        <v>0</v>
      </c>
    </row>
    <row r="247" spans="1:5" x14ac:dyDescent="0.25">
      <c r="A247" s="95" t="s">
        <v>1547</v>
      </c>
      <c r="B247" s="95" t="str">
        <f t="shared" si="4"/>
        <v>E-Antipanik Peg31, Mifare, OutZ4.65</v>
      </c>
      <c r="C247" s="129">
        <f>SUMIF('TL-A E-Trim - E-Zyl 3.1'!$AT$12:$AT$261,A247,'TL-A E-Trim - E-Zyl 3.1'!$B$12:$B$261)</f>
        <v>0</v>
      </c>
      <c r="D247" s="127">
        <v>3051436000</v>
      </c>
      <c r="E247" s="135">
        <f t="shared" si="5"/>
        <v>0</v>
      </c>
    </row>
    <row r="248" spans="1:5" x14ac:dyDescent="0.25">
      <c r="A248" s="95" t="s">
        <v>1548</v>
      </c>
      <c r="B248" s="95" t="str">
        <f t="shared" si="4"/>
        <v>E-Antipanik Peg31, Mifare, OutZ4.30</v>
      </c>
      <c r="C248" s="129">
        <f>SUMIF('TL-A E-Trim - E-Zyl 3.1'!$AT$12:$AT$261,A248,'TL-A E-Trim - E-Zyl 3.1'!$B$12:$B$261)</f>
        <v>0</v>
      </c>
      <c r="D248" s="127">
        <v>3051437000</v>
      </c>
      <c r="E248" s="135">
        <f t="shared" si="5"/>
        <v>0</v>
      </c>
    </row>
    <row r="249" spans="1:5" x14ac:dyDescent="0.25">
      <c r="A249" s="95" t="s">
        <v>1549</v>
      </c>
      <c r="B249" s="95" t="str">
        <f t="shared" si="4"/>
        <v>E-Antipanik Peg31, Mifare, OutZ4.70</v>
      </c>
      <c r="C249" s="129">
        <f>SUMIF('TL-A E-Trim - E-Zyl 3.1'!$AT$12:$AT$261,A249,'TL-A E-Trim - E-Zyl 3.1'!$B$12:$B$261)</f>
        <v>0</v>
      </c>
      <c r="D249" s="127">
        <v>3051438000</v>
      </c>
      <c r="E249" s="135">
        <f t="shared" si="5"/>
        <v>0</v>
      </c>
    </row>
    <row r="250" spans="1:5" x14ac:dyDescent="0.25">
      <c r="A250" s="95" t="s">
        <v>1550</v>
      </c>
      <c r="B250" s="95" t="str">
        <f t="shared" si="4"/>
        <v>E-Antipanik Peg31, Mifare, OutZ4.35</v>
      </c>
      <c r="C250" s="129">
        <f>SUMIF('TL-A E-Trim - E-Zyl 3.1'!$AT$12:$AT$261,A250,'TL-A E-Trim - E-Zyl 3.1'!$B$12:$B$261)</f>
        <v>0</v>
      </c>
      <c r="D250" s="127">
        <v>3051439000</v>
      </c>
      <c r="E250" s="135">
        <f t="shared" si="5"/>
        <v>0</v>
      </c>
    </row>
    <row r="251" spans="1:5" x14ac:dyDescent="0.25">
      <c r="A251" s="95" t="s">
        <v>1551</v>
      </c>
      <c r="B251" s="95" t="str">
        <f t="shared" si="4"/>
        <v>E-Antipanik Peg31, Mifare, OutZ4.55</v>
      </c>
      <c r="C251" s="129">
        <f>SUMIF('TL-A E-Trim - E-Zyl 3.1'!$AT$12:$AT$261,A251,'TL-A E-Trim - E-Zyl 3.1'!$B$12:$B$261)</f>
        <v>0</v>
      </c>
      <c r="D251" s="127">
        <v>3051440000</v>
      </c>
      <c r="E251" s="135">
        <f t="shared" si="5"/>
        <v>0</v>
      </c>
    </row>
    <row r="252" spans="1:5" x14ac:dyDescent="0.25">
      <c r="A252" s="95" t="s">
        <v>1552</v>
      </c>
      <c r="B252" s="95" t="str">
        <f t="shared" si="4"/>
        <v>E-Antipanik Peg31, Mifare, OutZ4.35</v>
      </c>
      <c r="C252" s="129">
        <f>SUMIF('TL-A E-Trim - E-Zyl 3.1'!$AT$12:$AT$261,A252,'TL-A E-Trim - E-Zyl 3.1'!$B$12:$B$261)</f>
        <v>0</v>
      </c>
      <c r="D252" s="127">
        <v>3051441000</v>
      </c>
      <c r="E252" s="135">
        <f t="shared" si="5"/>
        <v>0</v>
      </c>
    </row>
    <row r="253" spans="1:5" x14ac:dyDescent="0.25">
      <c r="A253" s="95" t="s">
        <v>1553</v>
      </c>
      <c r="B253" s="95" t="str">
        <f t="shared" si="4"/>
        <v>E-Antipanik Peg31, Mifare, OutZ4.60</v>
      </c>
      <c r="C253" s="129">
        <f>SUMIF('TL-A E-Trim - E-Zyl 3.1'!$AT$12:$AT$261,A253,'TL-A E-Trim - E-Zyl 3.1'!$B$12:$B$261)</f>
        <v>0</v>
      </c>
      <c r="D253" s="127">
        <v>3051442000</v>
      </c>
      <c r="E253" s="135">
        <f t="shared" si="5"/>
        <v>0</v>
      </c>
    </row>
    <row r="254" spans="1:5" x14ac:dyDescent="0.25">
      <c r="A254" s="95" t="s">
        <v>1554</v>
      </c>
      <c r="B254" s="95" t="str">
        <f t="shared" si="4"/>
        <v>E-Antipanik Peg31, Mifare, OutZ4.35</v>
      </c>
      <c r="C254" s="129">
        <f>SUMIF('TL-A E-Trim - E-Zyl 3.1'!$AT$12:$AT$261,A254,'TL-A E-Trim - E-Zyl 3.1'!$B$12:$B$261)</f>
        <v>0</v>
      </c>
      <c r="D254" s="127">
        <v>3051443000</v>
      </c>
      <c r="E254" s="135">
        <f t="shared" si="5"/>
        <v>0</v>
      </c>
    </row>
    <row r="255" spans="1:5" x14ac:dyDescent="0.25">
      <c r="A255" s="95" t="s">
        <v>1555</v>
      </c>
      <c r="B255" s="95" t="str">
        <f t="shared" si="4"/>
        <v>E-Antipanik Peg31, Mifare, OutZ4.65</v>
      </c>
      <c r="C255" s="129">
        <f>SUMIF('TL-A E-Trim - E-Zyl 3.1'!$AT$12:$AT$261,A255,'TL-A E-Trim - E-Zyl 3.1'!$B$12:$B$261)</f>
        <v>0</v>
      </c>
      <c r="D255" s="127">
        <v>3051444000</v>
      </c>
      <c r="E255" s="135">
        <f t="shared" si="5"/>
        <v>0</v>
      </c>
    </row>
    <row r="256" spans="1:5" x14ac:dyDescent="0.25">
      <c r="A256" s="95" t="s">
        <v>1556</v>
      </c>
      <c r="B256" s="95" t="str">
        <f t="shared" si="4"/>
        <v>E-Antipanik Peg31, Mifare, OutZ4.35</v>
      </c>
      <c r="C256" s="129">
        <f>SUMIF('TL-A E-Trim - E-Zyl 3.1'!$AT$12:$AT$261,A256,'TL-A E-Trim - E-Zyl 3.1'!$B$12:$B$261)</f>
        <v>0</v>
      </c>
      <c r="D256" s="127">
        <v>3051445000</v>
      </c>
      <c r="E256" s="135">
        <f t="shared" si="5"/>
        <v>0</v>
      </c>
    </row>
    <row r="257" spans="1:5" x14ac:dyDescent="0.25">
      <c r="A257" s="95" t="s">
        <v>1557</v>
      </c>
      <c r="B257" s="95" t="str">
        <f t="shared" si="4"/>
        <v>E-Antipanik Peg31, Mifare, OutZ4.70</v>
      </c>
      <c r="C257" s="129">
        <f>SUMIF('TL-A E-Trim - E-Zyl 3.1'!$AT$12:$AT$261,A257,'TL-A E-Trim - E-Zyl 3.1'!$B$12:$B$261)</f>
        <v>0</v>
      </c>
      <c r="D257" s="127">
        <v>3051446000</v>
      </c>
      <c r="E257" s="135">
        <f t="shared" si="5"/>
        <v>0</v>
      </c>
    </row>
    <row r="258" spans="1:5" x14ac:dyDescent="0.25">
      <c r="A258" s="95" t="s">
        <v>1558</v>
      </c>
      <c r="B258" s="95" t="str">
        <f t="shared" si="4"/>
        <v>E-Antipanik Peg31, Mifare, OutZ4.40</v>
      </c>
      <c r="C258" s="129">
        <f>SUMIF('TL-A E-Trim - E-Zyl 3.1'!$AT$12:$AT$261,A258,'TL-A E-Trim - E-Zyl 3.1'!$B$12:$B$261)</f>
        <v>0</v>
      </c>
      <c r="D258" s="127">
        <v>3051447000</v>
      </c>
      <c r="E258" s="135">
        <f t="shared" si="5"/>
        <v>0</v>
      </c>
    </row>
    <row r="259" spans="1:5" x14ac:dyDescent="0.25">
      <c r="A259" s="95" t="s">
        <v>1559</v>
      </c>
      <c r="B259" s="95" t="str">
        <f t="shared" si="4"/>
        <v>E-Antipanik Peg31, Mifare, OutZ4.55</v>
      </c>
      <c r="C259" s="129">
        <f>SUMIF('TL-A E-Trim - E-Zyl 3.1'!$AT$12:$AT$261,A259,'TL-A E-Trim - E-Zyl 3.1'!$B$12:$B$261)</f>
        <v>0</v>
      </c>
      <c r="D259" s="127">
        <v>3051448000</v>
      </c>
      <c r="E259" s="135">
        <f t="shared" si="5"/>
        <v>0</v>
      </c>
    </row>
    <row r="260" spans="1:5" x14ac:dyDescent="0.25">
      <c r="A260" s="95" t="s">
        <v>1560</v>
      </c>
      <c r="B260" s="95" t="str">
        <f t="shared" si="4"/>
        <v>E-Antipanik Peg31, Mifare, OutZ4.40</v>
      </c>
      <c r="C260" s="129">
        <f>SUMIF('TL-A E-Trim - E-Zyl 3.1'!$AT$12:$AT$261,A260,'TL-A E-Trim - E-Zyl 3.1'!$B$12:$B$261)</f>
        <v>0</v>
      </c>
      <c r="D260" s="127">
        <v>3051449000</v>
      </c>
      <c r="E260" s="135">
        <f t="shared" si="5"/>
        <v>0</v>
      </c>
    </row>
    <row r="261" spans="1:5" x14ac:dyDescent="0.25">
      <c r="A261" s="95" t="s">
        <v>1561</v>
      </c>
      <c r="B261" s="95" t="str">
        <f t="shared" si="4"/>
        <v>E-Antipanik Peg31, Mifare, OutZ4.60</v>
      </c>
      <c r="C261" s="129">
        <f>SUMIF('TL-A E-Trim - E-Zyl 3.1'!$AT$12:$AT$261,A261,'TL-A E-Trim - E-Zyl 3.1'!$B$12:$B$261)</f>
        <v>0</v>
      </c>
      <c r="D261" s="127">
        <v>3051450000</v>
      </c>
      <c r="E261" s="135">
        <f t="shared" si="5"/>
        <v>0</v>
      </c>
    </row>
    <row r="262" spans="1:5" x14ac:dyDescent="0.25">
      <c r="A262" s="95" t="s">
        <v>1562</v>
      </c>
      <c r="B262" s="95" t="str">
        <f t="shared" si="4"/>
        <v>E-Antipanik Peg31, Mifare, OutZ4.40</v>
      </c>
      <c r="C262" s="129">
        <f>SUMIF('TL-A E-Trim - E-Zyl 3.1'!$AT$12:$AT$261,A262,'TL-A E-Trim - E-Zyl 3.1'!$B$12:$B$261)</f>
        <v>0</v>
      </c>
      <c r="D262" s="127">
        <v>3051451000</v>
      </c>
      <c r="E262" s="135">
        <f t="shared" si="5"/>
        <v>0</v>
      </c>
    </row>
    <row r="263" spans="1:5" x14ac:dyDescent="0.25">
      <c r="A263" s="95" t="s">
        <v>1563</v>
      </c>
      <c r="B263" s="95" t="str">
        <f t="shared" si="4"/>
        <v>E-Antipanik Peg31, Mifare, OutZ4.65</v>
      </c>
      <c r="C263" s="129">
        <f>SUMIF('TL-A E-Trim - E-Zyl 3.1'!$AT$12:$AT$261,A263,'TL-A E-Trim - E-Zyl 3.1'!$B$12:$B$261)</f>
        <v>0</v>
      </c>
      <c r="D263" s="127">
        <v>3051452000</v>
      </c>
      <c r="E263" s="135">
        <f t="shared" si="5"/>
        <v>0</v>
      </c>
    </row>
    <row r="264" spans="1:5" x14ac:dyDescent="0.25">
      <c r="A264" s="95" t="s">
        <v>1564</v>
      </c>
      <c r="B264" s="95" t="str">
        <f t="shared" si="4"/>
        <v>E-Antipanik Peg31, Mifare, OutZ4.40</v>
      </c>
      <c r="C264" s="129">
        <f>SUMIF('TL-A E-Trim - E-Zyl 3.1'!$AT$12:$AT$261,A264,'TL-A E-Trim - E-Zyl 3.1'!$B$12:$B$261)</f>
        <v>0</v>
      </c>
      <c r="D264" s="127">
        <v>3051453000</v>
      </c>
      <c r="E264" s="135">
        <f t="shared" si="5"/>
        <v>0</v>
      </c>
    </row>
    <row r="265" spans="1:5" x14ac:dyDescent="0.25">
      <c r="A265" s="95" t="s">
        <v>1565</v>
      </c>
      <c r="B265" s="95" t="str">
        <f t="shared" si="4"/>
        <v>E-Antipanik Peg31, Mifare, OutZ4.70</v>
      </c>
      <c r="C265" s="129">
        <f>SUMIF('TL-A E-Trim - E-Zyl 3.1'!$AT$12:$AT$261,A265,'TL-A E-Trim - E-Zyl 3.1'!$B$12:$B$261)</f>
        <v>0</v>
      </c>
      <c r="D265" s="127">
        <v>3051454000</v>
      </c>
      <c r="E265" s="135">
        <f t="shared" si="5"/>
        <v>0</v>
      </c>
    </row>
    <row r="266" spans="1:5" ht="15.75" thickBot="1" x14ac:dyDescent="0.3">
      <c r="A266" s="128" t="s">
        <v>667</v>
      </c>
      <c r="B266" s="128" t="str">
        <f>A266</f>
        <v>LEGIC - Comfort-Zylinder Standard (Indoor)</v>
      </c>
      <c r="C266" s="132"/>
      <c r="D266" s="132"/>
      <c r="E266" s="216" t="s">
        <v>303</v>
      </c>
    </row>
    <row r="267" spans="1:5" ht="15.75" thickTop="1" x14ac:dyDescent="0.25">
      <c r="A267" s="95" t="s">
        <v>1566</v>
      </c>
      <c r="B267" s="95" t="s">
        <v>668</v>
      </c>
      <c r="C267" s="129">
        <f>SUMIF('TL-A E-Trim - E-Zyl 3.1'!$AT$12:$AT$261,A267,'TL-A E-Trim - E-Zyl 3.1'!$B$12:$B$261)</f>
        <v>0</v>
      </c>
      <c r="D267" s="127">
        <v>3051501000</v>
      </c>
      <c r="E267" s="135">
        <f t="shared" ref="E267:E329" si="6">C267</f>
        <v>0</v>
      </c>
    </row>
    <row r="268" spans="1:5" x14ac:dyDescent="0.25">
      <c r="A268" s="95" t="s">
        <v>1567</v>
      </c>
      <c r="B268" s="95" t="s">
        <v>669</v>
      </c>
      <c r="C268" s="129">
        <f>SUMIF('TL-A E-Trim - E-Zyl 3.1'!$AT$12:$AT$261,A268,'TL-A E-Trim - E-Zyl 3.1'!$B$12:$B$261)</f>
        <v>0</v>
      </c>
      <c r="D268" s="127">
        <v>3051502000</v>
      </c>
      <c r="E268" s="135">
        <f t="shared" si="6"/>
        <v>0</v>
      </c>
    </row>
    <row r="269" spans="1:5" x14ac:dyDescent="0.25">
      <c r="A269" s="95" t="s">
        <v>1568</v>
      </c>
      <c r="B269" s="95" t="s">
        <v>670</v>
      </c>
      <c r="C269" s="129">
        <f>SUMIF('TL-A E-Trim - E-Zyl 3.1'!$AT$12:$AT$261,A269,'TL-A E-Trim - E-Zyl 3.1'!$B$12:$B$261)</f>
        <v>0</v>
      </c>
      <c r="D269" s="127">
        <v>3051503000</v>
      </c>
      <c r="E269" s="135">
        <f t="shared" si="6"/>
        <v>0</v>
      </c>
    </row>
    <row r="270" spans="1:5" x14ac:dyDescent="0.25">
      <c r="A270" s="95" t="s">
        <v>1569</v>
      </c>
      <c r="B270" s="95" t="s">
        <v>671</v>
      </c>
      <c r="C270" s="129">
        <f>SUMIF('TL-A E-Trim - E-Zyl 3.1'!$AT$12:$AT$261,A270,'TL-A E-Trim - E-Zyl 3.1'!$B$12:$B$261)</f>
        <v>0</v>
      </c>
      <c r="D270" s="127">
        <v>3051504000</v>
      </c>
      <c r="E270" s="135">
        <f t="shared" si="6"/>
        <v>0</v>
      </c>
    </row>
    <row r="271" spans="1:5" x14ac:dyDescent="0.25">
      <c r="A271" s="95" t="s">
        <v>1570</v>
      </c>
      <c r="B271" s="95" t="s">
        <v>672</v>
      </c>
      <c r="C271" s="129">
        <f>SUMIF('TL-A E-Trim - E-Zyl 3.1'!$AT$12:$AT$261,A271,'TL-A E-Trim - E-Zyl 3.1'!$B$12:$B$261)</f>
        <v>0</v>
      </c>
      <c r="D271" s="127">
        <v>3051505000</v>
      </c>
      <c r="E271" s="135">
        <f t="shared" si="6"/>
        <v>0</v>
      </c>
    </row>
    <row r="272" spans="1:5" x14ac:dyDescent="0.25">
      <c r="A272" s="95" t="s">
        <v>1571</v>
      </c>
      <c r="B272" s="95" t="s">
        <v>673</v>
      </c>
      <c r="C272" s="129">
        <f>SUMIF('TL-A E-Trim - E-Zyl 3.1'!$AT$12:$AT$261,A272,'TL-A E-Trim - E-Zyl 3.1'!$B$12:$B$261)</f>
        <v>0</v>
      </c>
      <c r="D272" s="127">
        <v>3051506000</v>
      </c>
      <c r="E272" s="135">
        <f t="shared" si="6"/>
        <v>0</v>
      </c>
    </row>
    <row r="273" spans="1:5" x14ac:dyDescent="0.25">
      <c r="A273" s="95" t="s">
        <v>1572</v>
      </c>
      <c r="B273" s="95" t="s">
        <v>674</v>
      </c>
      <c r="C273" s="129">
        <f>SUMIF('TL-A E-Trim - E-Zyl 3.1'!$AT$12:$AT$261,A273,'TL-A E-Trim - E-Zyl 3.1'!$B$12:$B$261)</f>
        <v>0</v>
      </c>
      <c r="D273" s="127">
        <v>3051507000</v>
      </c>
      <c r="E273" s="135">
        <f t="shared" si="6"/>
        <v>0</v>
      </c>
    </row>
    <row r="274" spans="1:5" x14ac:dyDescent="0.25">
      <c r="A274" s="95" t="s">
        <v>1573</v>
      </c>
      <c r="B274" s="95" t="s">
        <v>675</v>
      </c>
      <c r="C274" s="129">
        <f>SUMIF('TL-A E-Trim - E-Zyl 3.1'!$AT$12:$AT$261,A274,'TL-A E-Trim - E-Zyl 3.1'!$B$12:$B$261)</f>
        <v>0</v>
      </c>
      <c r="D274" s="127">
        <v>3051508000</v>
      </c>
      <c r="E274" s="135">
        <f t="shared" si="6"/>
        <v>0</v>
      </c>
    </row>
    <row r="275" spans="1:5" x14ac:dyDescent="0.25">
      <c r="A275" s="95" t="s">
        <v>1574</v>
      </c>
      <c r="B275" s="95" t="s">
        <v>676</v>
      </c>
      <c r="C275" s="129">
        <f>SUMIF('TL-A E-Trim - E-Zyl 3.1'!$AT$12:$AT$261,A275,'TL-A E-Trim - E-Zyl 3.1'!$B$12:$B$261)</f>
        <v>0</v>
      </c>
      <c r="D275" s="127">
        <v>3051509000</v>
      </c>
      <c r="E275" s="135">
        <f t="shared" si="6"/>
        <v>0</v>
      </c>
    </row>
    <row r="276" spans="1:5" x14ac:dyDescent="0.25">
      <c r="A276" s="95" t="s">
        <v>1575</v>
      </c>
      <c r="B276" s="95" t="s">
        <v>677</v>
      </c>
      <c r="C276" s="129">
        <f>SUMIF('TL-A E-Trim - E-Zyl 3.1'!$AT$12:$AT$261,A276,'TL-A E-Trim - E-Zyl 3.1'!$B$12:$B$261)</f>
        <v>0</v>
      </c>
      <c r="D276" s="127">
        <v>3051510000</v>
      </c>
      <c r="E276" s="135">
        <f t="shared" si="6"/>
        <v>0</v>
      </c>
    </row>
    <row r="277" spans="1:5" x14ac:dyDescent="0.25">
      <c r="A277" s="95" t="s">
        <v>1576</v>
      </c>
      <c r="B277" s="95" t="s">
        <v>678</v>
      </c>
      <c r="C277" s="129">
        <f>SUMIF('TL-A E-Trim - E-Zyl 3.1'!$AT$12:$AT$261,A277,'TL-A E-Trim - E-Zyl 3.1'!$B$12:$B$261)</f>
        <v>0</v>
      </c>
      <c r="D277" s="127">
        <v>3051511000</v>
      </c>
      <c r="E277" s="135">
        <f t="shared" si="6"/>
        <v>0</v>
      </c>
    </row>
    <row r="278" spans="1:5" x14ac:dyDescent="0.25">
      <c r="A278" s="95" t="s">
        <v>1577</v>
      </c>
      <c r="B278" s="95" t="s">
        <v>679</v>
      </c>
      <c r="C278" s="129">
        <f>SUMIF('TL-A E-Trim - E-Zyl 3.1'!$AT$12:$AT$261,A278,'TL-A E-Trim - E-Zyl 3.1'!$B$12:$B$261)</f>
        <v>0</v>
      </c>
      <c r="D278" s="127">
        <v>3051512000</v>
      </c>
      <c r="E278" s="135">
        <f t="shared" si="6"/>
        <v>0</v>
      </c>
    </row>
    <row r="279" spans="1:5" x14ac:dyDescent="0.25">
      <c r="A279" s="95" t="s">
        <v>1578</v>
      </c>
      <c r="B279" s="95" t="s">
        <v>680</v>
      </c>
      <c r="C279" s="129">
        <f>SUMIF('TL-A E-Trim - E-Zyl 3.1'!$AT$12:$AT$261,A279,'TL-A E-Trim - E-Zyl 3.1'!$B$12:$B$261)</f>
        <v>0</v>
      </c>
      <c r="D279" s="127">
        <v>3051513000</v>
      </c>
      <c r="E279" s="135">
        <f t="shared" si="6"/>
        <v>0</v>
      </c>
    </row>
    <row r="280" spans="1:5" x14ac:dyDescent="0.25">
      <c r="A280" s="95" t="s">
        <v>1579</v>
      </c>
      <c r="B280" s="95" t="s">
        <v>681</v>
      </c>
      <c r="C280" s="129">
        <f>SUMIF('TL-A E-Trim - E-Zyl 3.1'!$AT$12:$AT$261,A280,'TL-A E-Trim - E-Zyl 3.1'!$B$12:$B$261)</f>
        <v>0</v>
      </c>
      <c r="D280" s="127">
        <v>3051514000</v>
      </c>
      <c r="E280" s="135">
        <f t="shared" si="6"/>
        <v>0</v>
      </c>
    </row>
    <row r="281" spans="1:5" x14ac:dyDescent="0.25">
      <c r="A281" s="95" t="s">
        <v>1580</v>
      </c>
      <c r="B281" s="95" t="s">
        <v>682</v>
      </c>
      <c r="C281" s="129">
        <f>SUMIF('TL-A E-Trim - E-Zyl 3.1'!$AT$12:$AT$261,A281,'TL-A E-Trim - E-Zyl 3.1'!$B$12:$B$261)</f>
        <v>0</v>
      </c>
      <c r="D281" s="127">
        <v>3051515000</v>
      </c>
      <c r="E281" s="135">
        <f t="shared" si="6"/>
        <v>0</v>
      </c>
    </row>
    <row r="282" spans="1:5" x14ac:dyDescent="0.25">
      <c r="A282" s="95" t="s">
        <v>1581</v>
      </c>
      <c r="B282" s="95" t="s">
        <v>683</v>
      </c>
      <c r="C282" s="129">
        <f>SUMIF('TL-A E-Trim - E-Zyl 3.1'!$AT$12:$AT$261,A282,'TL-A E-Trim - E-Zyl 3.1'!$B$12:$B$261)</f>
        <v>0</v>
      </c>
      <c r="D282" s="127">
        <v>3051516000</v>
      </c>
      <c r="E282" s="135">
        <f t="shared" si="6"/>
        <v>0</v>
      </c>
    </row>
    <row r="283" spans="1:5" x14ac:dyDescent="0.25">
      <c r="A283" s="95" t="s">
        <v>1582</v>
      </c>
      <c r="B283" s="95" t="s">
        <v>684</v>
      </c>
      <c r="C283" s="129">
        <f>SUMIF('TL-A E-Trim - E-Zyl 3.1'!$AT$12:$AT$261,A283,'TL-A E-Trim - E-Zyl 3.1'!$B$12:$B$261)</f>
        <v>0</v>
      </c>
      <c r="D283" s="127">
        <v>3051517000</v>
      </c>
      <c r="E283" s="135">
        <f t="shared" si="6"/>
        <v>0</v>
      </c>
    </row>
    <row r="284" spans="1:5" x14ac:dyDescent="0.25">
      <c r="A284" s="95" t="s">
        <v>1583</v>
      </c>
      <c r="B284" s="95" t="s">
        <v>685</v>
      </c>
      <c r="C284" s="129">
        <f>SUMIF('TL-A E-Trim - E-Zyl 3.1'!$AT$12:$AT$261,A284,'TL-A E-Trim - E-Zyl 3.1'!$B$12:$B$261)</f>
        <v>0</v>
      </c>
      <c r="D284" s="127">
        <v>3051518000</v>
      </c>
      <c r="E284" s="135">
        <f t="shared" si="6"/>
        <v>0</v>
      </c>
    </row>
    <row r="285" spans="1:5" x14ac:dyDescent="0.25">
      <c r="A285" s="95" t="s">
        <v>1584</v>
      </c>
      <c r="B285" s="95" t="s">
        <v>686</v>
      </c>
      <c r="C285" s="129">
        <f>SUMIF('TL-A E-Trim - E-Zyl 3.1'!$AT$12:$AT$261,A285,'TL-A E-Trim - E-Zyl 3.1'!$B$12:$B$261)</f>
        <v>0</v>
      </c>
      <c r="D285" s="127">
        <v>3051519000</v>
      </c>
      <c r="E285" s="135">
        <f t="shared" si="6"/>
        <v>0</v>
      </c>
    </row>
    <row r="286" spans="1:5" x14ac:dyDescent="0.25">
      <c r="A286" s="95" t="s">
        <v>1585</v>
      </c>
      <c r="B286" s="95" t="s">
        <v>687</v>
      </c>
      <c r="C286" s="129">
        <f>SUMIF('TL-A E-Trim - E-Zyl 3.1'!$AT$12:$AT$261,A286,'TL-A E-Trim - E-Zyl 3.1'!$B$12:$B$261)</f>
        <v>0</v>
      </c>
      <c r="D286" s="127">
        <v>3051520000</v>
      </c>
      <c r="E286" s="135">
        <f t="shared" si="6"/>
        <v>0</v>
      </c>
    </row>
    <row r="287" spans="1:5" x14ac:dyDescent="0.25">
      <c r="A287" s="95" t="s">
        <v>1586</v>
      </c>
      <c r="B287" s="95" t="s">
        <v>688</v>
      </c>
      <c r="C287" s="129">
        <f>SUMIF('TL-A E-Trim - E-Zyl 3.1'!$AT$12:$AT$261,A287,'TL-A E-Trim - E-Zyl 3.1'!$B$12:$B$261)</f>
        <v>0</v>
      </c>
      <c r="D287" s="127">
        <v>3051521000</v>
      </c>
      <c r="E287" s="135">
        <f t="shared" si="6"/>
        <v>0</v>
      </c>
    </row>
    <row r="288" spans="1:5" x14ac:dyDescent="0.25">
      <c r="A288" s="95" t="s">
        <v>1587</v>
      </c>
      <c r="B288" s="95" t="s">
        <v>689</v>
      </c>
      <c r="C288" s="129">
        <f>SUMIF('TL-A E-Trim - E-Zyl 3.1'!$AT$12:$AT$261,A288,'TL-A E-Trim - E-Zyl 3.1'!$B$12:$B$261)</f>
        <v>0</v>
      </c>
      <c r="D288" s="127">
        <v>3051522000</v>
      </c>
      <c r="E288" s="135">
        <f t="shared" si="6"/>
        <v>0</v>
      </c>
    </row>
    <row r="289" spans="1:5" x14ac:dyDescent="0.25">
      <c r="A289" s="95" t="s">
        <v>1588</v>
      </c>
      <c r="B289" s="95" t="s">
        <v>690</v>
      </c>
      <c r="C289" s="129">
        <f>SUMIF('TL-A E-Trim - E-Zyl 3.1'!$AT$12:$AT$261,A289,'TL-A E-Trim - E-Zyl 3.1'!$B$12:$B$261)</f>
        <v>0</v>
      </c>
      <c r="D289" s="127">
        <v>3051523000</v>
      </c>
      <c r="E289" s="135">
        <f t="shared" si="6"/>
        <v>0</v>
      </c>
    </row>
    <row r="290" spans="1:5" x14ac:dyDescent="0.25">
      <c r="A290" s="95" t="s">
        <v>1589</v>
      </c>
      <c r="B290" s="95" t="s">
        <v>691</v>
      </c>
      <c r="C290" s="129">
        <f>SUMIF('TL-A E-Trim - E-Zyl 3.1'!$AT$12:$AT$261,A290,'TL-A E-Trim - E-Zyl 3.1'!$B$12:$B$261)</f>
        <v>0</v>
      </c>
      <c r="D290" s="127">
        <v>3051524000</v>
      </c>
      <c r="E290" s="135">
        <f t="shared" si="6"/>
        <v>0</v>
      </c>
    </row>
    <row r="291" spans="1:5" x14ac:dyDescent="0.25">
      <c r="A291" s="95" t="s">
        <v>1590</v>
      </c>
      <c r="B291" s="95" t="s">
        <v>692</v>
      </c>
      <c r="C291" s="129">
        <f>SUMIF('TL-A E-Trim - E-Zyl 3.1'!$AT$12:$AT$261,A291,'TL-A E-Trim - E-Zyl 3.1'!$B$12:$B$261)</f>
        <v>0</v>
      </c>
      <c r="D291" s="127">
        <v>3051525000</v>
      </c>
      <c r="E291" s="135">
        <f t="shared" si="6"/>
        <v>0</v>
      </c>
    </row>
    <row r="292" spans="1:5" x14ac:dyDescent="0.25">
      <c r="A292" s="95" t="s">
        <v>1591</v>
      </c>
      <c r="B292" s="95" t="s">
        <v>693</v>
      </c>
      <c r="C292" s="129">
        <f>SUMIF('TL-A E-Trim - E-Zyl 3.1'!$AT$12:$AT$261,A292,'TL-A E-Trim - E-Zyl 3.1'!$B$12:$B$261)</f>
        <v>0</v>
      </c>
      <c r="D292" s="127">
        <v>3051526000</v>
      </c>
      <c r="E292" s="135">
        <f t="shared" si="6"/>
        <v>0</v>
      </c>
    </row>
    <row r="293" spans="1:5" x14ac:dyDescent="0.25">
      <c r="A293" s="95" t="s">
        <v>1592</v>
      </c>
      <c r="B293" s="95" t="s">
        <v>694</v>
      </c>
      <c r="C293" s="129">
        <f>SUMIF('TL-A E-Trim - E-Zyl 3.1'!$AT$12:$AT$261,A293,'TL-A E-Trim - E-Zyl 3.1'!$B$12:$B$261)</f>
        <v>0</v>
      </c>
      <c r="D293" s="127">
        <v>3051527000</v>
      </c>
      <c r="E293" s="135">
        <f t="shared" si="6"/>
        <v>0</v>
      </c>
    </row>
    <row r="294" spans="1:5" x14ac:dyDescent="0.25">
      <c r="A294" s="95" t="s">
        <v>1593</v>
      </c>
      <c r="B294" s="95" t="s">
        <v>695</v>
      </c>
      <c r="C294" s="129">
        <f>SUMIF('TL-A E-Trim - E-Zyl 3.1'!$AT$12:$AT$261,A294,'TL-A E-Trim - E-Zyl 3.1'!$B$12:$B$261)</f>
        <v>0</v>
      </c>
      <c r="D294" s="127">
        <v>3051528000</v>
      </c>
      <c r="E294" s="135">
        <f t="shared" si="6"/>
        <v>0</v>
      </c>
    </row>
    <row r="295" spans="1:5" x14ac:dyDescent="0.25">
      <c r="A295" s="95" t="s">
        <v>1594</v>
      </c>
      <c r="B295" s="95" t="s">
        <v>696</v>
      </c>
      <c r="C295" s="129">
        <f>SUMIF('TL-A E-Trim - E-Zyl 3.1'!$AT$12:$AT$261,A295,'TL-A E-Trim - E-Zyl 3.1'!$B$12:$B$261)</f>
        <v>0</v>
      </c>
      <c r="D295" s="127">
        <v>3051529000</v>
      </c>
      <c r="E295" s="135">
        <f t="shared" si="6"/>
        <v>0</v>
      </c>
    </row>
    <row r="296" spans="1:5" x14ac:dyDescent="0.25">
      <c r="A296" s="95" t="s">
        <v>1595</v>
      </c>
      <c r="B296" s="95" t="s">
        <v>697</v>
      </c>
      <c r="C296" s="129">
        <f>SUMIF('TL-A E-Trim - E-Zyl 3.1'!$AT$12:$AT$261,A296,'TL-A E-Trim - E-Zyl 3.1'!$B$12:$B$261)</f>
        <v>0</v>
      </c>
      <c r="D296" s="127">
        <v>3051530000</v>
      </c>
      <c r="E296" s="135">
        <f t="shared" si="6"/>
        <v>0</v>
      </c>
    </row>
    <row r="297" spans="1:5" x14ac:dyDescent="0.25">
      <c r="A297" s="95" t="s">
        <v>1596</v>
      </c>
      <c r="B297" s="95" t="s">
        <v>698</v>
      </c>
      <c r="C297" s="129">
        <f>SUMIF('TL-A E-Trim - E-Zyl 3.1'!$AT$12:$AT$261,A297,'TL-A E-Trim - E-Zyl 3.1'!$B$12:$B$261)</f>
        <v>0</v>
      </c>
      <c r="D297" s="127">
        <v>3051531000</v>
      </c>
      <c r="E297" s="135">
        <f t="shared" si="6"/>
        <v>0</v>
      </c>
    </row>
    <row r="298" spans="1:5" x14ac:dyDescent="0.25">
      <c r="A298" s="95" t="s">
        <v>1597</v>
      </c>
      <c r="B298" s="95" t="s">
        <v>699</v>
      </c>
      <c r="C298" s="129">
        <f>SUMIF('TL-A E-Trim - E-Zyl 3.1'!$AT$12:$AT$261,A298,'TL-A E-Trim - E-Zyl 3.1'!$B$12:$B$261)</f>
        <v>0</v>
      </c>
      <c r="D298" s="127">
        <v>3051532000</v>
      </c>
      <c r="E298" s="135">
        <f t="shared" si="6"/>
        <v>0</v>
      </c>
    </row>
    <row r="299" spans="1:5" x14ac:dyDescent="0.25">
      <c r="A299" s="95" t="s">
        <v>1598</v>
      </c>
      <c r="B299" s="95" t="s">
        <v>700</v>
      </c>
      <c r="C299" s="129">
        <f>SUMIF('TL-A E-Trim - E-Zyl 3.1'!$AT$12:$AT$261,A299,'TL-A E-Trim - E-Zyl 3.1'!$B$12:$B$261)</f>
        <v>0</v>
      </c>
      <c r="D299" s="127">
        <v>3051533000</v>
      </c>
      <c r="E299" s="135">
        <f t="shared" si="6"/>
        <v>0</v>
      </c>
    </row>
    <row r="300" spans="1:5" x14ac:dyDescent="0.25">
      <c r="A300" s="95" t="s">
        <v>1599</v>
      </c>
      <c r="B300" s="95" t="s">
        <v>701</v>
      </c>
      <c r="C300" s="129">
        <f>SUMIF('TL-A E-Trim - E-Zyl 3.1'!$AT$12:$AT$261,A300,'TL-A E-Trim - E-Zyl 3.1'!$B$12:$B$261)</f>
        <v>0</v>
      </c>
      <c r="D300" s="127">
        <v>3051534000</v>
      </c>
      <c r="E300" s="135">
        <f t="shared" si="6"/>
        <v>0</v>
      </c>
    </row>
    <row r="301" spans="1:5" x14ac:dyDescent="0.25">
      <c r="A301" s="95" t="s">
        <v>1600</v>
      </c>
      <c r="B301" s="95" t="s">
        <v>702</v>
      </c>
      <c r="C301" s="129">
        <f>SUMIF('TL-A E-Trim - E-Zyl 3.1'!$AT$12:$AT$261,A301,'TL-A E-Trim - E-Zyl 3.1'!$B$12:$B$261)</f>
        <v>0</v>
      </c>
      <c r="D301" s="127">
        <v>3051535000</v>
      </c>
      <c r="E301" s="135">
        <f t="shared" si="6"/>
        <v>0</v>
      </c>
    </row>
    <row r="302" spans="1:5" x14ac:dyDescent="0.25">
      <c r="A302" s="95" t="s">
        <v>1601</v>
      </c>
      <c r="B302" s="95" t="s">
        <v>703</v>
      </c>
      <c r="C302" s="129">
        <f>SUMIF('TL-A E-Trim - E-Zyl 3.1'!$AT$12:$AT$261,A302,'TL-A E-Trim - E-Zyl 3.1'!$B$12:$B$261)</f>
        <v>0</v>
      </c>
      <c r="D302" s="127">
        <v>3051536000</v>
      </c>
      <c r="E302" s="135">
        <f t="shared" si="6"/>
        <v>0</v>
      </c>
    </row>
    <row r="303" spans="1:5" x14ac:dyDescent="0.25">
      <c r="A303" s="95" t="s">
        <v>1602</v>
      </c>
      <c r="B303" s="95" t="s">
        <v>704</v>
      </c>
      <c r="C303" s="129">
        <f>SUMIF('TL-A E-Trim - E-Zyl 3.1'!$AT$12:$AT$261,A303,'TL-A E-Trim - E-Zyl 3.1'!$B$12:$B$261)</f>
        <v>0</v>
      </c>
      <c r="D303" s="127">
        <v>3051537000</v>
      </c>
      <c r="E303" s="135">
        <f t="shared" si="6"/>
        <v>0</v>
      </c>
    </row>
    <row r="304" spans="1:5" x14ac:dyDescent="0.25">
      <c r="A304" s="95" t="s">
        <v>1603</v>
      </c>
      <c r="B304" s="95" t="s">
        <v>705</v>
      </c>
      <c r="C304" s="129">
        <f>SUMIF('TL-A E-Trim - E-Zyl 3.1'!$AT$12:$AT$261,A304,'TL-A E-Trim - E-Zyl 3.1'!$B$12:$B$261)</f>
        <v>0</v>
      </c>
      <c r="D304" s="127">
        <v>3051538000</v>
      </c>
      <c r="E304" s="135">
        <f t="shared" si="6"/>
        <v>0</v>
      </c>
    </row>
    <row r="305" spans="1:5" x14ac:dyDescent="0.25">
      <c r="A305" s="95" t="s">
        <v>1604</v>
      </c>
      <c r="B305" s="95" t="s">
        <v>706</v>
      </c>
      <c r="C305" s="129">
        <f>SUMIF('TL-A E-Trim - E-Zyl 3.1'!$AT$12:$AT$261,A305,'TL-A E-Trim - E-Zyl 3.1'!$B$12:$B$261)</f>
        <v>0</v>
      </c>
      <c r="D305" s="127">
        <v>3051539000</v>
      </c>
      <c r="E305" s="135">
        <f t="shared" si="6"/>
        <v>0</v>
      </c>
    </row>
    <row r="306" spans="1:5" x14ac:dyDescent="0.25">
      <c r="A306" s="95" t="s">
        <v>1605</v>
      </c>
      <c r="B306" s="95" t="s">
        <v>707</v>
      </c>
      <c r="C306" s="129">
        <f>SUMIF('TL-A E-Trim - E-Zyl 3.1'!$AT$12:$AT$261,A306,'TL-A E-Trim - E-Zyl 3.1'!$B$12:$B$261)</f>
        <v>0</v>
      </c>
      <c r="D306" s="127">
        <v>3051540000</v>
      </c>
      <c r="E306" s="135">
        <f t="shared" si="6"/>
        <v>0</v>
      </c>
    </row>
    <row r="307" spans="1:5" x14ac:dyDescent="0.25">
      <c r="A307" s="95" t="s">
        <v>1606</v>
      </c>
      <c r="B307" s="95" t="s">
        <v>708</v>
      </c>
      <c r="C307" s="129">
        <f>SUMIF('TL-A E-Trim - E-Zyl 3.1'!$AT$12:$AT$261,A307,'TL-A E-Trim - E-Zyl 3.1'!$B$12:$B$261)</f>
        <v>0</v>
      </c>
      <c r="D307" s="127">
        <v>3051541000</v>
      </c>
      <c r="E307" s="135">
        <f t="shared" si="6"/>
        <v>0</v>
      </c>
    </row>
    <row r="308" spans="1:5" x14ac:dyDescent="0.25">
      <c r="A308" s="95" t="s">
        <v>1607</v>
      </c>
      <c r="B308" s="95" t="s">
        <v>709</v>
      </c>
      <c r="C308" s="129">
        <f>SUMIF('TL-A E-Trim - E-Zyl 3.1'!$AT$12:$AT$261,A308,'TL-A E-Trim - E-Zyl 3.1'!$B$12:$B$261)</f>
        <v>0</v>
      </c>
      <c r="D308" s="127">
        <v>3051542000</v>
      </c>
      <c r="E308" s="135">
        <f t="shared" si="6"/>
        <v>0</v>
      </c>
    </row>
    <row r="309" spans="1:5" x14ac:dyDescent="0.25">
      <c r="A309" s="95" t="s">
        <v>1608</v>
      </c>
      <c r="B309" s="95" t="s">
        <v>710</v>
      </c>
      <c r="C309" s="129">
        <f>SUMIF('TL-A E-Trim - E-Zyl 3.1'!$AT$12:$AT$261,A309,'TL-A E-Trim - E-Zyl 3.1'!$B$12:$B$261)</f>
        <v>0</v>
      </c>
      <c r="D309" s="127">
        <v>3051543000</v>
      </c>
      <c r="E309" s="135">
        <f t="shared" si="6"/>
        <v>0</v>
      </c>
    </row>
    <row r="310" spans="1:5" x14ac:dyDescent="0.25">
      <c r="A310" s="95" t="s">
        <v>1609</v>
      </c>
      <c r="B310" s="95" t="s">
        <v>711</v>
      </c>
      <c r="C310" s="129">
        <f>SUMIF('TL-A E-Trim - E-Zyl 3.1'!$AT$12:$AT$261,A310,'TL-A E-Trim - E-Zyl 3.1'!$B$12:$B$261)</f>
        <v>0</v>
      </c>
      <c r="D310" s="127">
        <v>3051544000</v>
      </c>
      <c r="E310" s="135">
        <f t="shared" si="6"/>
        <v>0</v>
      </c>
    </row>
    <row r="311" spans="1:5" x14ac:dyDescent="0.25">
      <c r="A311" s="95" t="s">
        <v>1610</v>
      </c>
      <c r="B311" s="95" t="s">
        <v>712</v>
      </c>
      <c r="C311" s="129">
        <f>SUMIF('TL-A E-Trim - E-Zyl 3.1'!$AT$12:$AT$261,A311,'TL-A E-Trim - E-Zyl 3.1'!$B$12:$B$261)</f>
        <v>0</v>
      </c>
      <c r="D311" s="127">
        <v>3051545000</v>
      </c>
      <c r="E311" s="135">
        <f t="shared" si="6"/>
        <v>0</v>
      </c>
    </row>
    <row r="312" spans="1:5" x14ac:dyDescent="0.25">
      <c r="A312" s="95" t="s">
        <v>1611</v>
      </c>
      <c r="B312" s="95" t="s">
        <v>713</v>
      </c>
      <c r="C312" s="129">
        <f>SUMIF('TL-A E-Trim - E-Zyl 3.1'!$AT$12:$AT$261,A312,'TL-A E-Trim - E-Zyl 3.1'!$B$12:$B$261)</f>
        <v>0</v>
      </c>
      <c r="D312" s="127">
        <v>3051546000</v>
      </c>
      <c r="E312" s="135">
        <f t="shared" si="6"/>
        <v>0</v>
      </c>
    </row>
    <row r="313" spans="1:5" x14ac:dyDescent="0.25">
      <c r="A313" s="95" t="s">
        <v>1612</v>
      </c>
      <c r="B313" s="95" t="s">
        <v>714</v>
      </c>
      <c r="C313" s="129">
        <f>SUMIF('TL-A E-Trim - E-Zyl 3.1'!$AT$12:$AT$261,A313,'TL-A E-Trim - E-Zyl 3.1'!$B$12:$B$261)</f>
        <v>0</v>
      </c>
      <c r="D313" s="127">
        <v>3051547000</v>
      </c>
      <c r="E313" s="135">
        <f t="shared" si="6"/>
        <v>0</v>
      </c>
    </row>
    <row r="314" spans="1:5" x14ac:dyDescent="0.25">
      <c r="A314" s="95" t="s">
        <v>1613</v>
      </c>
      <c r="B314" s="95" t="s">
        <v>715</v>
      </c>
      <c r="C314" s="129">
        <f>SUMIF('TL-A E-Trim - E-Zyl 3.1'!$AT$12:$AT$261,A314,'TL-A E-Trim - E-Zyl 3.1'!$B$12:$B$261)</f>
        <v>0</v>
      </c>
      <c r="D314" s="127">
        <v>3051548000</v>
      </c>
      <c r="E314" s="135">
        <f t="shared" si="6"/>
        <v>0</v>
      </c>
    </row>
    <row r="315" spans="1:5" x14ac:dyDescent="0.25">
      <c r="A315" s="95" t="s">
        <v>1614</v>
      </c>
      <c r="B315" s="95" t="s">
        <v>716</v>
      </c>
      <c r="C315" s="129">
        <f>SUMIF('TL-A E-Trim - E-Zyl 3.1'!$AT$12:$AT$261,A315,'TL-A E-Trim - E-Zyl 3.1'!$B$12:$B$261)</f>
        <v>0</v>
      </c>
      <c r="D315" s="127">
        <v>3051549000</v>
      </c>
      <c r="E315" s="135">
        <f t="shared" si="6"/>
        <v>0</v>
      </c>
    </row>
    <row r="316" spans="1:5" x14ac:dyDescent="0.25">
      <c r="A316" s="95" t="s">
        <v>1615</v>
      </c>
      <c r="B316" s="95" t="s">
        <v>717</v>
      </c>
      <c r="C316" s="129">
        <f>SUMIF('TL-A E-Trim - E-Zyl 3.1'!$AT$12:$AT$261,A316,'TL-A E-Trim - E-Zyl 3.1'!$B$12:$B$261)</f>
        <v>0</v>
      </c>
      <c r="D316" s="127">
        <v>3051550000</v>
      </c>
      <c r="E316" s="135">
        <f t="shared" si="6"/>
        <v>0</v>
      </c>
    </row>
    <row r="317" spans="1:5" x14ac:dyDescent="0.25">
      <c r="A317" s="95" t="s">
        <v>1616</v>
      </c>
      <c r="B317" s="95" t="s">
        <v>718</v>
      </c>
      <c r="C317" s="129">
        <f>SUMIF('TL-A E-Trim - E-Zyl 3.1'!$AT$12:$AT$261,A317,'TL-A E-Trim - E-Zyl 3.1'!$B$12:$B$261)</f>
        <v>0</v>
      </c>
      <c r="D317" s="127">
        <v>3051551000</v>
      </c>
      <c r="E317" s="135">
        <f t="shared" si="6"/>
        <v>0</v>
      </c>
    </row>
    <row r="318" spans="1:5" x14ac:dyDescent="0.25">
      <c r="A318" s="95" t="s">
        <v>1617</v>
      </c>
      <c r="B318" s="95" t="s">
        <v>719</v>
      </c>
      <c r="C318" s="129">
        <f>SUMIF('TL-A E-Trim - E-Zyl 3.1'!$AT$12:$AT$261,A318,'TL-A E-Trim - E-Zyl 3.1'!$B$12:$B$261)</f>
        <v>0</v>
      </c>
      <c r="D318" s="127">
        <v>3051552000</v>
      </c>
      <c r="E318" s="135">
        <f t="shared" si="6"/>
        <v>0</v>
      </c>
    </row>
    <row r="319" spans="1:5" x14ac:dyDescent="0.25">
      <c r="A319" s="95" t="s">
        <v>1618</v>
      </c>
      <c r="B319" s="95" t="s">
        <v>720</v>
      </c>
      <c r="C319" s="129">
        <f>SUMIF('TL-A E-Trim - E-Zyl 3.1'!$AT$12:$AT$261,A319,'TL-A E-Trim - E-Zyl 3.1'!$B$12:$B$261)</f>
        <v>0</v>
      </c>
      <c r="D319" s="127">
        <v>3051553000</v>
      </c>
      <c r="E319" s="135">
        <f t="shared" si="6"/>
        <v>0</v>
      </c>
    </row>
    <row r="320" spans="1:5" x14ac:dyDescent="0.25">
      <c r="A320" s="95" t="s">
        <v>1619</v>
      </c>
      <c r="B320" s="95" t="s">
        <v>721</v>
      </c>
      <c r="C320" s="129">
        <f>SUMIF('TL-A E-Trim - E-Zyl 3.1'!$AT$12:$AT$261,A320,'TL-A E-Trim - E-Zyl 3.1'!$B$12:$B$261)</f>
        <v>0</v>
      </c>
      <c r="D320" s="127">
        <v>3051554000</v>
      </c>
      <c r="E320" s="135">
        <f t="shared" si="6"/>
        <v>0</v>
      </c>
    </row>
    <row r="321" spans="1:5" x14ac:dyDescent="0.25">
      <c r="A321" s="95" t="s">
        <v>1620</v>
      </c>
      <c r="B321" s="95" t="s">
        <v>722</v>
      </c>
      <c r="C321" s="129">
        <f>SUMIF('TL-A E-Trim - E-Zyl 3.1'!$AT$12:$AT$261,A321,'TL-A E-Trim - E-Zyl 3.1'!$B$12:$B$261)</f>
        <v>0</v>
      </c>
      <c r="D321" s="127">
        <v>3051555000</v>
      </c>
      <c r="E321" s="135">
        <f t="shared" si="6"/>
        <v>0</v>
      </c>
    </row>
    <row r="322" spans="1:5" x14ac:dyDescent="0.25">
      <c r="A322" s="95" t="s">
        <v>1621</v>
      </c>
      <c r="B322" s="95" t="s">
        <v>723</v>
      </c>
      <c r="C322" s="129">
        <f>SUMIF('TL-A E-Trim - E-Zyl 3.1'!$AT$12:$AT$261,A322,'TL-A E-Trim - E-Zyl 3.1'!$B$12:$B$261)</f>
        <v>0</v>
      </c>
      <c r="D322" s="127">
        <v>3051556000</v>
      </c>
      <c r="E322" s="135">
        <f t="shared" si="6"/>
        <v>0</v>
      </c>
    </row>
    <row r="323" spans="1:5" x14ac:dyDescent="0.25">
      <c r="A323" s="95" t="s">
        <v>1622</v>
      </c>
      <c r="B323" s="95" t="s">
        <v>724</v>
      </c>
      <c r="C323" s="129">
        <f>SUMIF('TL-A E-Trim - E-Zyl 3.1'!$AT$12:$AT$261,A323,'TL-A E-Trim - E-Zyl 3.1'!$B$12:$B$261)</f>
        <v>0</v>
      </c>
      <c r="D323" s="127">
        <v>3051557000</v>
      </c>
      <c r="E323" s="135">
        <f t="shared" si="6"/>
        <v>0</v>
      </c>
    </row>
    <row r="324" spans="1:5" x14ac:dyDescent="0.25">
      <c r="A324" s="95" t="s">
        <v>1623</v>
      </c>
      <c r="B324" s="95" t="s">
        <v>725</v>
      </c>
      <c r="C324" s="129">
        <f>SUMIF('TL-A E-Trim - E-Zyl 3.1'!$AT$12:$AT$261,A324,'TL-A E-Trim - E-Zyl 3.1'!$B$12:$B$261)</f>
        <v>0</v>
      </c>
      <c r="D324" s="127">
        <v>3051558000</v>
      </c>
      <c r="E324" s="135">
        <f t="shared" si="6"/>
        <v>0</v>
      </c>
    </row>
    <row r="325" spans="1:5" x14ac:dyDescent="0.25">
      <c r="A325" s="95" t="s">
        <v>1624</v>
      </c>
      <c r="B325" s="95" t="s">
        <v>726</v>
      </c>
      <c r="C325" s="129">
        <f>SUMIF('TL-A E-Trim - E-Zyl 3.1'!$AT$12:$AT$261,A325,'TL-A E-Trim - E-Zyl 3.1'!$B$12:$B$261)</f>
        <v>0</v>
      </c>
      <c r="D325" s="127">
        <v>3051559000</v>
      </c>
      <c r="E325" s="135">
        <f t="shared" si="6"/>
        <v>0</v>
      </c>
    </row>
    <row r="326" spans="1:5" x14ac:dyDescent="0.25">
      <c r="A326" s="95" t="s">
        <v>1625</v>
      </c>
      <c r="B326" s="95" t="s">
        <v>727</v>
      </c>
      <c r="C326" s="129">
        <f>SUMIF('TL-A E-Trim - E-Zyl 3.1'!$AT$12:$AT$261,A326,'TL-A E-Trim - E-Zyl 3.1'!$B$12:$B$261)</f>
        <v>0</v>
      </c>
      <c r="D326" s="127">
        <v>3051560000</v>
      </c>
      <c r="E326" s="135">
        <f t="shared" si="6"/>
        <v>0</v>
      </c>
    </row>
    <row r="327" spans="1:5" x14ac:dyDescent="0.25">
      <c r="A327" s="95" t="s">
        <v>1626</v>
      </c>
      <c r="B327" s="95" t="s">
        <v>728</v>
      </c>
      <c r="C327" s="129">
        <f>SUMIF('TL-A E-Trim - E-Zyl 3.1'!$AT$12:$AT$261,A327,'TL-A E-Trim - E-Zyl 3.1'!$B$12:$B$261)</f>
        <v>0</v>
      </c>
      <c r="D327" s="127">
        <v>3051561000</v>
      </c>
      <c r="E327" s="135">
        <f t="shared" si="6"/>
        <v>0</v>
      </c>
    </row>
    <row r="328" spans="1:5" x14ac:dyDescent="0.25">
      <c r="A328" s="95" t="s">
        <v>1627</v>
      </c>
      <c r="B328" s="95" t="s">
        <v>729</v>
      </c>
      <c r="C328" s="129">
        <f>SUMIF('TL-A E-Trim - E-Zyl 3.1'!$AT$12:$AT$261,A328,'TL-A E-Trim - E-Zyl 3.1'!$B$12:$B$261)</f>
        <v>0</v>
      </c>
      <c r="D328" s="127">
        <v>3051562000</v>
      </c>
      <c r="E328" s="135">
        <f t="shared" si="6"/>
        <v>0</v>
      </c>
    </row>
    <row r="329" spans="1:5" x14ac:dyDescent="0.25">
      <c r="A329" s="95" t="s">
        <v>1628</v>
      </c>
      <c r="B329" s="95" t="s">
        <v>730</v>
      </c>
      <c r="C329" s="129">
        <f>SUMIF('TL-A E-Trim - E-Zyl 3.1'!$AT$12:$AT$261,A329,'TL-A E-Trim - E-Zyl 3.1'!$B$12:$B$261)</f>
        <v>0</v>
      </c>
      <c r="D329" s="127">
        <v>3051563000</v>
      </c>
      <c r="E329" s="135">
        <f t="shared" si="6"/>
        <v>0</v>
      </c>
    </row>
    <row r="330" spans="1:5" x14ac:dyDescent="0.25">
      <c r="A330" s="95" t="s">
        <v>1629</v>
      </c>
      <c r="B330" s="95" t="s">
        <v>731</v>
      </c>
      <c r="C330" s="129">
        <f>SUMIF('TL-A E-Trim - E-Zyl 3.1'!$AT$12:$AT$261,A330,'TL-A E-Trim - E-Zyl 3.1'!$B$12:$B$261)</f>
        <v>0</v>
      </c>
      <c r="D330" s="127">
        <v>3051564000</v>
      </c>
      <c r="E330" s="135">
        <f t="shared" ref="E330:E393" si="7">C330</f>
        <v>0</v>
      </c>
    </row>
    <row r="331" spans="1:5" x14ac:dyDescent="0.25">
      <c r="A331" s="95" t="s">
        <v>1630</v>
      </c>
      <c r="B331" s="95" t="s">
        <v>732</v>
      </c>
      <c r="C331" s="129">
        <f>SUMIF('TL-A E-Trim - E-Zyl 3.1'!$AT$12:$AT$261,A331,'TL-A E-Trim - E-Zyl 3.1'!$B$12:$B$261)</f>
        <v>0</v>
      </c>
      <c r="D331" s="127">
        <v>3051565000</v>
      </c>
      <c r="E331" s="135">
        <f t="shared" si="7"/>
        <v>0</v>
      </c>
    </row>
    <row r="332" spans="1:5" x14ac:dyDescent="0.25">
      <c r="A332" s="95" t="s">
        <v>1631</v>
      </c>
      <c r="B332" s="95" t="s">
        <v>733</v>
      </c>
      <c r="C332" s="129">
        <f>SUMIF('TL-A E-Trim - E-Zyl 3.1'!$AT$12:$AT$261,A332,'TL-A E-Trim - E-Zyl 3.1'!$B$12:$B$261)</f>
        <v>0</v>
      </c>
      <c r="D332" s="127">
        <v>3051566000</v>
      </c>
      <c r="E332" s="135">
        <f t="shared" si="7"/>
        <v>0</v>
      </c>
    </row>
    <row r="333" spans="1:5" x14ac:dyDescent="0.25">
      <c r="A333" s="95" t="s">
        <v>1632</v>
      </c>
      <c r="B333" s="95" t="s">
        <v>734</v>
      </c>
      <c r="C333" s="129">
        <f>SUMIF('TL-A E-Trim - E-Zyl 3.1'!$AT$12:$AT$261,A333,'TL-A E-Trim - E-Zyl 3.1'!$B$12:$B$261)</f>
        <v>0</v>
      </c>
      <c r="D333" s="127">
        <v>3051567000</v>
      </c>
      <c r="E333" s="135">
        <f t="shared" si="7"/>
        <v>0</v>
      </c>
    </row>
    <row r="334" spans="1:5" x14ac:dyDescent="0.25">
      <c r="A334" s="95" t="s">
        <v>1633</v>
      </c>
      <c r="B334" s="95" t="s">
        <v>735</v>
      </c>
      <c r="C334" s="129">
        <f>SUMIF('TL-A E-Trim - E-Zyl 3.1'!$AT$12:$AT$261,A334,'TL-A E-Trim - E-Zyl 3.1'!$B$12:$B$261)</f>
        <v>0</v>
      </c>
      <c r="D334" s="127">
        <v>3051568000</v>
      </c>
      <c r="E334" s="135">
        <f t="shared" si="7"/>
        <v>0</v>
      </c>
    </row>
    <row r="335" spans="1:5" x14ac:dyDescent="0.25">
      <c r="A335" s="95" t="s">
        <v>1634</v>
      </c>
      <c r="B335" s="95" t="s">
        <v>736</v>
      </c>
      <c r="C335" s="129">
        <f>SUMIF('TL-A E-Trim - E-Zyl 3.1'!$AT$12:$AT$261,A335,'TL-A E-Trim - E-Zyl 3.1'!$B$12:$B$261)</f>
        <v>0</v>
      </c>
      <c r="D335" s="127">
        <v>3051569000</v>
      </c>
      <c r="E335" s="135">
        <f t="shared" si="7"/>
        <v>0</v>
      </c>
    </row>
    <row r="336" spans="1:5" x14ac:dyDescent="0.25">
      <c r="A336" s="95" t="s">
        <v>1635</v>
      </c>
      <c r="B336" s="95" t="s">
        <v>737</v>
      </c>
      <c r="C336" s="129">
        <f>SUMIF('TL-A E-Trim - E-Zyl 3.1'!$AT$12:$AT$261,A336,'TL-A E-Trim - E-Zyl 3.1'!$B$12:$B$261)</f>
        <v>0</v>
      </c>
      <c r="D336" s="127">
        <v>3051570000</v>
      </c>
      <c r="E336" s="135">
        <f t="shared" si="7"/>
        <v>0</v>
      </c>
    </row>
    <row r="337" spans="1:5" x14ac:dyDescent="0.25">
      <c r="A337" s="95" t="s">
        <v>1636</v>
      </c>
      <c r="B337" s="95" t="s">
        <v>738</v>
      </c>
      <c r="C337" s="129">
        <f>SUMIF('TL-A E-Trim - E-Zyl 3.1'!$AT$12:$AT$261,A337,'TL-A E-Trim - E-Zyl 3.1'!$B$12:$B$261)</f>
        <v>0</v>
      </c>
      <c r="D337" s="127">
        <v>3051571000</v>
      </c>
      <c r="E337" s="135">
        <f t="shared" si="7"/>
        <v>0</v>
      </c>
    </row>
    <row r="338" spans="1:5" x14ac:dyDescent="0.25">
      <c r="A338" s="95" t="s">
        <v>1637</v>
      </c>
      <c r="B338" s="95" t="s">
        <v>739</v>
      </c>
      <c r="C338" s="129">
        <f>SUMIF('TL-A E-Trim - E-Zyl 3.1'!$AT$12:$AT$261,A338,'TL-A E-Trim - E-Zyl 3.1'!$B$12:$B$261)</f>
        <v>0</v>
      </c>
      <c r="D338" s="127">
        <v>3051572000</v>
      </c>
      <c r="E338" s="135">
        <f t="shared" si="7"/>
        <v>0</v>
      </c>
    </row>
    <row r="339" spans="1:5" x14ac:dyDescent="0.25">
      <c r="A339" s="95" t="s">
        <v>1638</v>
      </c>
      <c r="B339" s="95" t="s">
        <v>740</v>
      </c>
      <c r="C339" s="129">
        <f>SUMIF('TL-A E-Trim - E-Zyl 3.1'!$AT$12:$AT$261,A339,'TL-A E-Trim - E-Zyl 3.1'!$B$12:$B$261)</f>
        <v>0</v>
      </c>
      <c r="D339" s="127">
        <v>3051573000</v>
      </c>
      <c r="E339" s="135">
        <f t="shared" si="7"/>
        <v>0</v>
      </c>
    </row>
    <row r="340" spans="1:5" x14ac:dyDescent="0.25">
      <c r="A340" s="95" t="s">
        <v>1639</v>
      </c>
      <c r="B340" s="95" t="s">
        <v>741</v>
      </c>
      <c r="C340" s="129">
        <f>SUMIF('TL-A E-Trim - E-Zyl 3.1'!$AT$12:$AT$261,A340,'TL-A E-Trim - E-Zyl 3.1'!$B$12:$B$261)</f>
        <v>0</v>
      </c>
      <c r="D340" s="127">
        <v>3051574000</v>
      </c>
      <c r="E340" s="135">
        <f t="shared" si="7"/>
        <v>0</v>
      </c>
    </row>
    <row r="341" spans="1:5" x14ac:dyDescent="0.25">
      <c r="A341" s="95" t="s">
        <v>1640</v>
      </c>
      <c r="B341" s="95" t="s">
        <v>742</v>
      </c>
      <c r="C341" s="129">
        <f>SUMIF('TL-A E-Trim - E-Zyl 3.1'!$AT$12:$AT$261,A341,'TL-A E-Trim - E-Zyl 3.1'!$B$12:$B$261)</f>
        <v>0</v>
      </c>
      <c r="D341" s="127">
        <v>3051575000</v>
      </c>
      <c r="E341" s="135">
        <f t="shared" si="7"/>
        <v>0</v>
      </c>
    </row>
    <row r="342" spans="1:5" x14ac:dyDescent="0.25">
      <c r="A342" s="95" t="s">
        <v>1641</v>
      </c>
      <c r="B342" s="95" t="s">
        <v>743</v>
      </c>
      <c r="C342" s="129">
        <f>SUMIF('TL-A E-Trim - E-Zyl 3.1'!$AT$12:$AT$261,A342,'TL-A E-Trim - E-Zyl 3.1'!$B$12:$B$261)</f>
        <v>0</v>
      </c>
      <c r="D342" s="127">
        <v>3051576000</v>
      </c>
      <c r="E342" s="135">
        <f t="shared" si="7"/>
        <v>0</v>
      </c>
    </row>
    <row r="343" spans="1:5" x14ac:dyDescent="0.25">
      <c r="A343" s="95" t="s">
        <v>1642</v>
      </c>
      <c r="B343" s="95" t="s">
        <v>744</v>
      </c>
      <c r="C343" s="129">
        <f>SUMIF('TL-A E-Trim - E-Zyl 3.1'!$AT$12:$AT$261,A343,'TL-A E-Trim - E-Zyl 3.1'!$B$12:$B$261)</f>
        <v>0</v>
      </c>
      <c r="D343" s="127">
        <v>3051577000</v>
      </c>
      <c r="E343" s="135">
        <f t="shared" si="7"/>
        <v>0</v>
      </c>
    </row>
    <row r="344" spans="1:5" x14ac:dyDescent="0.25">
      <c r="A344" s="95" t="s">
        <v>1643</v>
      </c>
      <c r="B344" s="95" t="s">
        <v>745</v>
      </c>
      <c r="C344" s="129">
        <f>SUMIF('TL-A E-Trim - E-Zyl 3.1'!$AT$12:$AT$261,A344,'TL-A E-Trim - E-Zyl 3.1'!$B$12:$B$261)</f>
        <v>0</v>
      </c>
      <c r="D344" s="127">
        <v>3051578000</v>
      </c>
      <c r="E344" s="135">
        <f t="shared" si="7"/>
        <v>0</v>
      </c>
    </row>
    <row r="345" spans="1:5" x14ac:dyDescent="0.25">
      <c r="A345" s="95" t="s">
        <v>1644</v>
      </c>
      <c r="B345" s="95" t="s">
        <v>746</v>
      </c>
      <c r="C345" s="129">
        <f>SUMIF('TL-A E-Trim - E-Zyl 3.1'!$AT$12:$AT$261,A345,'TL-A E-Trim - E-Zyl 3.1'!$B$12:$B$261)</f>
        <v>0</v>
      </c>
      <c r="D345" s="127">
        <v>3051579000</v>
      </c>
      <c r="E345" s="135">
        <f t="shared" si="7"/>
        <v>0</v>
      </c>
    </row>
    <row r="346" spans="1:5" x14ac:dyDescent="0.25">
      <c r="A346" s="95" t="s">
        <v>1645</v>
      </c>
      <c r="B346" s="95" t="s">
        <v>747</v>
      </c>
      <c r="C346" s="129">
        <f>SUMIF('TL-A E-Trim - E-Zyl 3.1'!$AT$12:$AT$261,A346,'TL-A E-Trim - E-Zyl 3.1'!$B$12:$B$261)</f>
        <v>0</v>
      </c>
      <c r="D346" s="127">
        <v>3051580000</v>
      </c>
      <c r="E346" s="135">
        <f t="shared" si="7"/>
        <v>0</v>
      </c>
    </row>
    <row r="347" spans="1:5" x14ac:dyDescent="0.25">
      <c r="A347" s="95" t="s">
        <v>1646</v>
      </c>
      <c r="B347" s="95" t="s">
        <v>748</v>
      </c>
      <c r="C347" s="129">
        <f>SUMIF('TL-A E-Trim - E-Zyl 3.1'!$AT$12:$AT$261,A347,'TL-A E-Trim - E-Zyl 3.1'!$B$12:$B$261)</f>
        <v>0</v>
      </c>
      <c r="D347" s="127">
        <v>3051581000</v>
      </c>
      <c r="E347" s="135">
        <f t="shared" si="7"/>
        <v>0</v>
      </c>
    </row>
    <row r="348" spans="1:5" ht="15.75" thickBot="1" x14ac:dyDescent="0.3">
      <c r="A348" s="128" t="s">
        <v>749</v>
      </c>
      <c r="B348" s="128" t="str">
        <f>A348</f>
        <v>LEGIC - Comfort-Zylinder Outdoor</v>
      </c>
      <c r="C348" s="132"/>
      <c r="D348" s="132"/>
      <c r="E348" s="216" t="s">
        <v>303</v>
      </c>
    </row>
    <row r="349" spans="1:5" ht="15.75" thickTop="1" x14ac:dyDescent="0.25">
      <c r="A349" s="95" t="s">
        <v>1647</v>
      </c>
      <c r="B349" s="95" t="s">
        <v>750</v>
      </c>
      <c r="C349" s="129">
        <f>SUMIF('TL-A E-Trim - E-Zyl 3.1'!$AT$12:$AT$261,A349,'TL-A E-Trim - E-Zyl 3.1'!$B$12:$B$261)</f>
        <v>0</v>
      </c>
      <c r="D349" s="127">
        <v>3051601000</v>
      </c>
      <c r="E349" s="135">
        <f t="shared" si="7"/>
        <v>0</v>
      </c>
    </row>
    <row r="350" spans="1:5" x14ac:dyDescent="0.25">
      <c r="A350" s="95" t="s">
        <v>1648</v>
      </c>
      <c r="B350" s="95" t="s">
        <v>751</v>
      </c>
      <c r="C350" s="129">
        <f>SUMIF('TL-A E-Trim - E-Zyl 3.1'!$AT$12:$AT$261,A350,'TL-A E-Trim - E-Zyl 3.1'!$B$12:$B$261)</f>
        <v>0</v>
      </c>
      <c r="D350" s="127">
        <v>3051602000</v>
      </c>
      <c r="E350" s="135">
        <f t="shared" si="7"/>
        <v>0</v>
      </c>
    </row>
    <row r="351" spans="1:5" x14ac:dyDescent="0.25">
      <c r="A351" s="95" t="s">
        <v>1649</v>
      </c>
      <c r="B351" s="95" t="s">
        <v>752</v>
      </c>
      <c r="C351" s="129">
        <f>SUMIF('TL-A E-Trim - E-Zyl 3.1'!$AT$12:$AT$261,A351,'TL-A E-Trim - E-Zyl 3.1'!$B$12:$B$261)</f>
        <v>0</v>
      </c>
      <c r="D351" s="127">
        <v>3051603000</v>
      </c>
      <c r="E351" s="135">
        <f t="shared" si="7"/>
        <v>0</v>
      </c>
    </row>
    <row r="352" spans="1:5" x14ac:dyDescent="0.25">
      <c r="A352" s="95" t="s">
        <v>1650</v>
      </c>
      <c r="B352" s="95" t="s">
        <v>753</v>
      </c>
      <c r="C352" s="129">
        <f>SUMIF('TL-A E-Trim - E-Zyl 3.1'!$AT$12:$AT$261,A352,'TL-A E-Trim - E-Zyl 3.1'!$B$12:$B$261)</f>
        <v>0</v>
      </c>
      <c r="D352" s="127">
        <v>3051604000</v>
      </c>
      <c r="E352" s="135">
        <f t="shared" si="7"/>
        <v>0</v>
      </c>
    </row>
    <row r="353" spans="1:5" x14ac:dyDescent="0.25">
      <c r="A353" s="95" t="s">
        <v>1651</v>
      </c>
      <c r="B353" s="95" t="s">
        <v>754</v>
      </c>
      <c r="C353" s="129">
        <f>SUMIF('TL-A E-Trim - E-Zyl 3.1'!$AT$12:$AT$261,A353,'TL-A E-Trim - E-Zyl 3.1'!$B$12:$B$261)</f>
        <v>0</v>
      </c>
      <c r="D353" s="127">
        <v>3051605000</v>
      </c>
      <c r="E353" s="135">
        <f t="shared" si="7"/>
        <v>0</v>
      </c>
    </row>
    <row r="354" spans="1:5" x14ac:dyDescent="0.25">
      <c r="A354" s="95" t="s">
        <v>1652</v>
      </c>
      <c r="B354" s="95" t="s">
        <v>755</v>
      </c>
      <c r="C354" s="129">
        <f>SUMIF('TL-A E-Trim - E-Zyl 3.1'!$AT$12:$AT$261,A354,'TL-A E-Trim - E-Zyl 3.1'!$B$12:$B$261)</f>
        <v>0</v>
      </c>
      <c r="D354" s="127">
        <v>3051606000</v>
      </c>
      <c r="E354" s="135">
        <f t="shared" si="7"/>
        <v>0</v>
      </c>
    </row>
    <row r="355" spans="1:5" x14ac:dyDescent="0.25">
      <c r="A355" s="95" t="s">
        <v>1653</v>
      </c>
      <c r="B355" s="95" t="s">
        <v>756</v>
      </c>
      <c r="C355" s="129">
        <f>SUMIF('TL-A E-Trim - E-Zyl 3.1'!$AT$12:$AT$261,A355,'TL-A E-Trim - E-Zyl 3.1'!$B$12:$B$261)</f>
        <v>0</v>
      </c>
      <c r="D355" s="127">
        <v>3051607000</v>
      </c>
      <c r="E355" s="135">
        <f t="shared" si="7"/>
        <v>0</v>
      </c>
    </row>
    <row r="356" spans="1:5" x14ac:dyDescent="0.25">
      <c r="A356" s="95" t="s">
        <v>1654</v>
      </c>
      <c r="B356" s="95" t="s">
        <v>757</v>
      </c>
      <c r="C356" s="129">
        <f>SUMIF('TL-A E-Trim - E-Zyl 3.1'!$AT$12:$AT$261,A356,'TL-A E-Trim - E-Zyl 3.1'!$B$12:$B$261)</f>
        <v>0</v>
      </c>
      <c r="D356" s="127">
        <v>3051608000</v>
      </c>
      <c r="E356" s="135">
        <f t="shared" si="7"/>
        <v>0</v>
      </c>
    </row>
    <row r="357" spans="1:5" x14ac:dyDescent="0.25">
      <c r="A357" s="95" t="s">
        <v>1655</v>
      </c>
      <c r="B357" s="95" t="s">
        <v>758</v>
      </c>
      <c r="C357" s="129">
        <f>SUMIF('TL-A E-Trim - E-Zyl 3.1'!$AT$12:$AT$261,A357,'TL-A E-Trim - E-Zyl 3.1'!$B$12:$B$261)</f>
        <v>0</v>
      </c>
      <c r="D357" s="127">
        <v>3051609000</v>
      </c>
      <c r="E357" s="135">
        <f t="shared" si="7"/>
        <v>0</v>
      </c>
    </row>
    <row r="358" spans="1:5" x14ac:dyDescent="0.25">
      <c r="A358" s="95" t="s">
        <v>1656</v>
      </c>
      <c r="B358" s="95" t="s">
        <v>759</v>
      </c>
      <c r="C358" s="129">
        <f>SUMIF('TL-A E-Trim - E-Zyl 3.1'!$AT$12:$AT$261,A358,'TL-A E-Trim - E-Zyl 3.1'!$B$12:$B$261)</f>
        <v>0</v>
      </c>
      <c r="D358" s="127">
        <v>3051610000</v>
      </c>
      <c r="E358" s="135">
        <f t="shared" si="7"/>
        <v>0</v>
      </c>
    </row>
    <row r="359" spans="1:5" x14ac:dyDescent="0.25">
      <c r="A359" s="95" t="s">
        <v>1657</v>
      </c>
      <c r="B359" s="95" t="s">
        <v>760</v>
      </c>
      <c r="C359" s="129">
        <f>SUMIF('TL-A E-Trim - E-Zyl 3.1'!$AT$12:$AT$261,A359,'TL-A E-Trim - E-Zyl 3.1'!$B$12:$B$261)</f>
        <v>0</v>
      </c>
      <c r="D359" s="127">
        <v>3051611000</v>
      </c>
      <c r="E359" s="135">
        <f t="shared" si="7"/>
        <v>0</v>
      </c>
    </row>
    <row r="360" spans="1:5" x14ac:dyDescent="0.25">
      <c r="A360" s="95" t="s">
        <v>1658</v>
      </c>
      <c r="B360" s="95" t="s">
        <v>761</v>
      </c>
      <c r="C360" s="129">
        <f>SUMIF('TL-A E-Trim - E-Zyl 3.1'!$AT$12:$AT$261,A360,'TL-A E-Trim - E-Zyl 3.1'!$B$12:$B$261)</f>
        <v>0</v>
      </c>
      <c r="D360" s="127">
        <v>3051612000</v>
      </c>
      <c r="E360" s="135">
        <f t="shared" si="7"/>
        <v>0</v>
      </c>
    </row>
    <row r="361" spans="1:5" x14ac:dyDescent="0.25">
      <c r="A361" s="95" t="s">
        <v>1659</v>
      </c>
      <c r="B361" s="95" t="s">
        <v>762</v>
      </c>
      <c r="C361" s="129">
        <f>SUMIF('TL-A E-Trim - E-Zyl 3.1'!$AT$12:$AT$261,A361,'TL-A E-Trim - E-Zyl 3.1'!$B$12:$B$261)</f>
        <v>0</v>
      </c>
      <c r="D361" s="127">
        <v>3051613000</v>
      </c>
      <c r="E361" s="135">
        <f t="shared" si="7"/>
        <v>0</v>
      </c>
    </row>
    <row r="362" spans="1:5" x14ac:dyDescent="0.25">
      <c r="A362" s="95" t="s">
        <v>1660</v>
      </c>
      <c r="B362" s="95" t="s">
        <v>763</v>
      </c>
      <c r="C362" s="129">
        <f>SUMIF('TL-A E-Trim - E-Zyl 3.1'!$AT$12:$AT$261,A362,'TL-A E-Trim - E-Zyl 3.1'!$B$12:$B$261)</f>
        <v>0</v>
      </c>
      <c r="D362" s="127">
        <v>3051614000</v>
      </c>
      <c r="E362" s="135">
        <f t="shared" si="7"/>
        <v>0</v>
      </c>
    </row>
    <row r="363" spans="1:5" x14ac:dyDescent="0.25">
      <c r="A363" s="95" t="s">
        <v>1661</v>
      </c>
      <c r="B363" s="95" t="s">
        <v>764</v>
      </c>
      <c r="C363" s="129">
        <f>SUMIF('TL-A E-Trim - E-Zyl 3.1'!$AT$12:$AT$261,A363,'TL-A E-Trim - E-Zyl 3.1'!$B$12:$B$261)</f>
        <v>0</v>
      </c>
      <c r="D363" s="127">
        <v>3051615000</v>
      </c>
      <c r="E363" s="135">
        <f t="shared" si="7"/>
        <v>0</v>
      </c>
    </row>
    <row r="364" spans="1:5" x14ac:dyDescent="0.25">
      <c r="A364" s="95" t="s">
        <v>1662</v>
      </c>
      <c r="B364" s="95" t="s">
        <v>765</v>
      </c>
      <c r="C364" s="129">
        <f>SUMIF('TL-A E-Trim - E-Zyl 3.1'!$AT$12:$AT$261,A364,'TL-A E-Trim - E-Zyl 3.1'!$B$12:$B$261)</f>
        <v>0</v>
      </c>
      <c r="D364" s="127">
        <v>3051616000</v>
      </c>
      <c r="E364" s="135">
        <f t="shared" si="7"/>
        <v>0</v>
      </c>
    </row>
    <row r="365" spans="1:5" x14ac:dyDescent="0.25">
      <c r="A365" s="95" t="s">
        <v>1663</v>
      </c>
      <c r="B365" s="95" t="s">
        <v>766</v>
      </c>
      <c r="C365" s="129">
        <f>SUMIF('TL-A E-Trim - E-Zyl 3.1'!$AT$12:$AT$261,A365,'TL-A E-Trim - E-Zyl 3.1'!$B$12:$B$261)</f>
        <v>0</v>
      </c>
      <c r="D365" s="127">
        <v>3051617000</v>
      </c>
      <c r="E365" s="135">
        <f t="shared" si="7"/>
        <v>0</v>
      </c>
    </row>
    <row r="366" spans="1:5" x14ac:dyDescent="0.25">
      <c r="A366" s="95" t="s">
        <v>1664</v>
      </c>
      <c r="B366" s="95" t="s">
        <v>767</v>
      </c>
      <c r="C366" s="129">
        <f>SUMIF('TL-A E-Trim - E-Zyl 3.1'!$AT$12:$AT$261,A366,'TL-A E-Trim - E-Zyl 3.1'!$B$12:$B$261)</f>
        <v>0</v>
      </c>
      <c r="D366" s="127">
        <v>3051618000</v>
      </c>
      <c r="E366" s="135">
        <f t="shared" si="7"/>
        <v>0</v>
      </c>
    </row>
    <row r="367" spans="1:5" x14ac:dyDescent="0.25">
      <c r="A367" s="95" t="s">
        <v>1665</v>
      </c>
      <c r="B367" s="95" t="s">
        <v>768</v>
      </c>
      <c r="C367" s="129">
        <f>SUMIF('TL-A E-Trim - E-Zyl 3.1'!$AT$12:$AT$261,A367,'TL-A E-Trim - E-Zyl 3.1'!$B$12:$B$261)</f>
        <v>0</v>
      </c>
      <c r="D367" s="127">
        <v>3051619000</v>
      </c>
      <c r="E367" s="135">
        <f t="shared" si="7"/>
        <v>0</v>
      </c>
    </row>
    <row r="368" spans="1:5" x14ac:dyDescent="0.25">
      <c r="A368" s="95" t="s">
        <v>1666</v>
      </c>
      <c r="B368" s="95" t="s">
        <v>769</v>
      </c>
      <c r="C368" s="129">
        <f>SUMIF('TL-A E-Trim - E-Zyl 3.1'!$AT$12:$AT$261,A368,'TL-A E-Trim - E-Zyl 3.1'!$B$12:$B$261)</f>
        <v>0</v>
      </c>
      <c r="D368" s="127">
        <v>3051620000</v>
      </c>
      <c r="E368" s="135">
        <f t="shared" si="7"/>
        <v>0</v>
      </c>
    </row>
    <row r="369" spans="1:5" x14ac:dyDescent="0.25">
      <c r="A369" s="95" t="s">
        <v>1667</v>
      </c>
      <c r="B369" s="95" t="s">
        <v>770</v>
      </c>
      <c r="C369" s="129">
        <f>SUMIF('TL-A E-Trim - E-Zyl 3.1'!$AT$12:$AT$261,A369,'TL-A E-Trim - E-Zyl 3.1'!$B$12:$B$261)</f>
        <v>0</v>
      </c>
      <c r="D369" s="127">
        <v>3051621000</v>
      </c>
      <c r="E369" s="135">
        <f t="shared" si="7"/>
        <v>0</v>
      </c>
    </row>
    <row r="370" spans="1:5" x14ac:dyDescent="0.25">
      <c r="A370" s="95" t="s">
        <v>1668</v>
      </c>
      <c r="B370" s="95" t="s">
        <v>771</v>
      </c>
      <c r="C370" s="129">
        <f>SUMIF('TL-A E-Trim - E-Zyl 3.1'!$AT$12:$AT$261,A370,'TL-A E-Trim - E-Zyl 3.1'!$B$12:$B$261)</f>
        <v>0</v>
      </c>
      <c r="D370" s="127">
        <v>3051622000</v>
      </c>
      <c r="E370" s="135">
        <f t="shared" si="7"/>
        <v>0</v>
      </c>
    </row>
    <row r="371" spans="1:5" x14ac:dyDescent="0.25">
      <c r="A371" s="95" t="s">
        <v>1669</v>
      </c>
      <c r="B371" s="95" t="s">
        <v>772</v>
      </c>
      <c r="C371" s="129">
        <f>SUMIF('TL-A E-Trim - E-Zyl 3.1'!$AT$12:$AT$261,A371,'TL-A E-Trim - E-Zyl 3.1'!$B$12:$B$261)</f>
        <v>0</v>
      </c>
      <c r="D371" s="127">
        <v>3051623000</v>
      </c>
      <c r="E371" s="135">
        <f t="shared" si="7"/>
        <v>0</v>
      </c>
    </row>
    <row r="372" spans="1:5" x14ac:dyDescent="0.25">
      <c r="A372" s="95" t="s">
        <v>1670</v>
      </c>
      <c r="B372" s="95" t="s">
        <v>773</v>
      </c>
      <c r="C372" s="129">
        <f>SUMIF('TL-A E-Trim - E-Zyl 3.1'!$AT$12:$AT$261,A372,'TL-A E-Trim - E-Zyl 3.1'!$B$12:$B$261)</f>
        <v>0</v>
      </c>
      <c r="D372" s="127">
        <v>3051624000</v>
      </c>
      <c r="E372" s="135">
        <f t="shared" si="7"/>
        <v>0</v>
      </c>
    </row>
    <row r="373" spans="1:5" x14ac:dyDescent="0.25">
      <c r="A373" s="95" t="s">
        <v>1671</v>
      </c>
      <c r="B373" s="95" t="s">
        <v>774</v>
      </c>
      <c r="C373" s="129">
        <f>SUMIF('TL-A E-Trim - E-Zyl 3.1'!$AT$12:$AT$261,A373,'TL-A E-Trim - E-Zyl 3.1'!$B$12:$B$261)</f>
        <v>0</v>
      </c>
      <c r="D373" s="127">
        <v>3051625000</v>
      </c>
      <c r="E373" s="135">
        <f t="shared" si="7"/>
        <v>0</v>
      </c>
    </row>
    <row r="374" spans="1:5" x14ac:dyDescent="0.25">
      <c r="A374" s="95" t="s">
        <v>1672</v>
      </c>
      <c r="B374" s="95" t="s">
        <v>775</v>
      </c>
      <c r="C374" s="129">
        <f>SUMIF('TL-A E-Trim - E-Zyl 3.1'!$AT$12:$AT$261,A374,'TL-A E-Trim - E-Zyl 3.1'!$B$12:$B$261)</f>
        <v>0</v>
      </c>
      <c r="D374" s="127">
        <v>3051626000</v>
      </c>
      <c r="E374" s="135">
        <f t="shared" si="7"/>
        <v>0</v>
      </c>
    </row>
    <row r="375" spans="1:5" x14ac:dyDescent="0.25">
      <c r="A375" s="95" t="s">
        <v>1673</v>
      </c>
      <c r="B375" s="95" t="s">
        <v>776</v>
      </c>
      <c r="C375" s="129">
        <f>SUMIF('TL-A E-Trim - E-Zyl 3.1'!$AT$12:$AT$261,A375,'TL-A E-Trim - E-Zyl 3.1'!$B$12:$B$261)</f>
        <v>0</v>
      </c>
      <c r="D375" s="127">
        <v>3051627000</v>
      </c>
      <c r="E375" s="135">
        <f t="shared" si="7"/>
        <v>0</v>
      </c>
    </row>
    <row r="376" spans="1:5" x14ac:dyDescent="0.25">
      <c r="A376" s="95" t="s">
        <v>1674</v>
      </c>
      <c r="B376" s="95" t="s">
        <v>777</v>
      </c>
      <c r="C376" s="129">
        <f>SUMIF('TL-A E-Trim - E-Zyl 3.1'!$AT$12:$AT$261,A376,'TL-A E-Trim - E-Zyl 3.1'!$B$12:$B$261)</f>
        <v>0</v>
      </c>
      <c r="D376" s="127">
        <v>3051628000</v>
      </c>
      <c r="E376" s="135">
        <f t="shared" si="7"/>
        <v>0</v>
      </c>
    </row>
    <row r="377" spans="1:5" x14ac:dyDescent="0.25">
      <c r="A377" s="95" t="s">
        <v>1675</v>
      </c>
      <c r="B377" s="95" t="s">
        <v>778</v>
      </c>
      <c r="C377" s="129">
        <f>SUMIF('TL-A E-Trim - E-Zyl 3.1'!$AT$12:$AT$261,A377,'TL-A E-Trim - E-Zyl 3.1'!$B$12:$B$261)</f>
        <v>0</v>
      </c>
      <c r="D377" s="127">
        <v>3051629000</v>
      </c>
      <c r="E377" s="135">
        <f t="shared" si="7"/>
        <v>0</v>
      </c>
    </row>
    <row r="378" spans="1:5" x14ac:dyDescent="0.25">
      <c r="A378" s="95" t="s">
        <v>1676</v>
      </c>
      <c r="B378" s="95" t="s">
        <v>779</v>
      </c>
      <c r="C378" s="129">
        <f>SUMIF('TL-A E-Trim - E-Zyl 3.1'!$AT$12:$AT$261,A378,'TL-A E-Trim - E-Zyl 3.1'!$B$12:$B$261)</f>
        <v>0</v>
      </c>
      <c r="D378" s="127">
        <v>3051630000</v>
      </c>
      <c r="E378" s="135">
        <f t="shared" si="7"/>
        <v>0</v>
      </c>
    </row>
    <row r="379" spans="1:5" x14ac:dyDescent="0.25">
      <c r="A379" s="95" t="s">
        <v>1677</v>
      </c>
      <c r="B379" s="95" t="s">
        <v>780</v>
      </c>
      <c r="C379" s="129">
        <f>SUMIF('TL-A E-Trim - E-Zyl 3.1'!$AT$12:$AT$261,A379,'TL-A E-Trim - E-Zyl 3.1'!$B$12:$B$261)</f>
        <v>0</v>
      </c>
      <c r="D379" s="127">
        <v>3051631000</v>
      </c>
      <c r="E379" s="135">
        <f t="shared" si="7"/>
        <v>0</v>
      </c>
    </row>
    <row r="380" spans="1:5" x14ac:dyDescent="0.25">
      <c r="A380" s="95" t="s">
        <v>1678</v>
      </c>
      <c r="B380" s="95" t="s">
        <v>781</v>
      </c>
      <c r="C380" s="129">
        <f>SUMIF('TL-A E-Trim - E-Zyl 3.1'!$AT$12:$AT$261,A380,'TL-A E-Trim - E-Zyl 3.1'!$B$12:$B$261)</f>
        <v>0</v>
      </c>
      <c r="D380" s="127">
        <v>3051632000</v>
      </c>
      <c r="E380" s="135">
        <f t="shared" si="7"/>
        <v>0</v>
      </c>
    </row>
    <row r="381" spans="1:5" x14ac:dyDescent="0.25">
      <c r="A381" s="95" t="s">
        <v>1679</v>
      </c>
      <c r="B381" s="95" t="s">
        <v>782</v>
      </c>
      <c r="C381" s="129">
        <f>SUMIF('TL-A E-Trim - E-Zyl 3.1'!$AT$12:$AT$261,A381,'TL-A E-Trim - E-Zyl 3.1'!$B$12:$B$261)</f>
        <v>0</v>
      </c>
      <c r="D381" s="127">
        <v>3051633000</v>
      </c>
      <c r="E381" s="135">
        <f t="shared" si="7"/>
        <v>0</v>
      </c>
    </row>
    <row r="382" spans="1:5" x14ac:dyDescent="0.25">
      <c r="A382" s="95" t="s">
        <v>1680</v>
      </c>
      <c r="B382" s="95" t="s">
        <v>783</v>
      </c>
      <c r="C382" s="129">
        <f>SUMIF('TL-A E-Trim - E-Zyl 3.1'!$AT$12:$AT$261,A382,'TL-A E-Trim - E-Zyl 3.1'!$B$12:$B$261)</f>
        <v>0</v>
      </c>
      <c r="D382" s="127">
        <v>3051634000</v>
      </c>
      <c r="E382" s="135">
        <f t="shared" si="7"/>
        <v>0</v>
      </c>
    </row>
    <row r="383" spans="1:5" x14ac:dyDescent="0.25">
      <c r="A383" s="95" t="s">
        <v>1681</v>
      </c>
      <c r="B383" s="95" t="s">
        <v>784</v>
      </c>
      <c r="C383" s="129">
        <f>SUMIF('TL-A E-Trim - E-Zyl 3.1'!$AT$12:$AT$261,A383,'TL-A E-Trim - E-Zyl 3.1'!$B$12:$B$261)</f>
        <v>0</v>
      </c>
      <c r="D383" s="127">
        <v>3051635000</v>
      </c>
      <c r="E383" s="135">
        <f t="shared" si="7"/>
        <v>0</v>
      </c>
    </row>
    <row r="384" spans="1:5" x14ac:dyDescent="0.25">
      <c r="A384" s="95" t="s">
        <v>1682</v>
      </c>
      <c r="B384" s="95" t="s">
        <v>785</v>
      </c>
      <c r="C384" s="129">
        <f>SUMIF('TL-A E-Trim - E-Zyl 3.1'!$AT$12:$AT$261,A384,'TL-A E-Trim - E-Zyl 3.1'!$B$12:$B$261)</f>
        <v>0</v>
      </c>
      <c r="D384" s="127">
        <v>3051636000</v>
      </c>
      <c r="E384" s="135">
        <f t="shared" si="7"/>
        <v>0</v>
      </c>
    </row>
    <row r="385" spans="1:5" x14ac:dyDescent="0.25">
      <c r="A385" s="95" t="s">
        <v>1683</v>
      </c>
      <c r="B385" s="95" t="s">
        <v>786</v>
      </c>
      <c r="C385" s="129">
        <f>SUMIF('TL-A E-Trim - E-Zyl 3.1'!$AT$12:$AT$261,A385,'TL-A E-Trim - E-Zyl 3.1'!$B$12:$B$261)</f>
        <v>0</v>
      </c>
      <c r="D385" s="127">
        <v>3051637000</v>
      </c>
      <c r="E385" s="135">
        <f t="shared" si="7"/>
        <v>0</v>
      </c>
    </row>
    <row r="386" spans="1:5" x14ac:dyDescent="0.25">
      <c r="A386" s="95" t="s">
        <v>1684</v>
      </c>
      <c r="B386" s="95" t="s">
        <v>787</v>
      </c>
      <c r="C386" s="129">
        <f>SUMIF('TL-A E-Trim - E-Zyl 3.1'!$AT$12:$AT$261,A386,'TL-A E-Trim - E-Zyl 3.1'!$B$12:$B$261)</f>
        <v>0</v>
      </c>
      <c r="D386" s="127">
        <v>3051638000</v>
      </c>
      <c r="E386" s="135">
        <f t="shared" si="7"/>
        <v>0</v>
      </c>
    </row>
    <row r="387" spans="1:5" x14ac:dyDescent="0.25">
      <c r="A387" s="95" t="s">
        <v>1685</v>
      </c>
      <c r="B387" s="95" t="s">
        <v>788</v>
      </c>
      <c r="C387" s="129">
        <f>SUMIF('TL-A E-Trim - E-Zyl 3.1'!$AT$12:$AT$261,A387,'TL-A E-Trim - E-Zyl 3.1'!$B$12:$B$261)</f>
        <v>0</v>
      </c>
      <c r="D387" s="127">
        <v>3051639000</v>
      </c>
      <c r="E387" s="135">
        <f t="shared" si="7"/>
        <v>0</v>
      </c>
    </row>
    <row r="388" spans="1:5" x14ac:dyDescent="0.25">
      <c r="A388" s="95" t="s">
        <v>1686</v>
      </c>
      <c r="B388" s="95" t="s">
        <v>789</v>
      </c>
      <c r="C388" s="129">
        <f>SUMIF('TL-A E-Trim - E-Zyl 3.1'!$AT$12:$AT$261,A388,'TL-A E-Trim - E-Zyl 3.1'!$B$12:$B$261)</f>
        <v>0</v>
      </c>
      <c r="D388" s="127">
        <v>3051640000</v>
      </c>
      <c r="E388" s="135">
        <f t="shared" si="7"/>
        <v>0</v>
      </c>
    </row>
    <row r="389" spans="1:5" x14ac:dyDescent="0.25">
      <c r="A389" s="95" t="s">
        <v>1687</v>
      </c>
      <c r="B389" s="95" t="s">
        <v>790</v>
      </c>
      <c r="C389" s="129">
        <f>SUMIF('TL-A E-Trim - E-Zyl 3.1'!$AT$12:$AT$261,A389,'TL-A E-Trim - E-Zyl 3.1'!$B$12:$B$261)</f>
        <v>0</v>
      </c>
      <c r="D389" s="127">
        <v>3051641000</v>
      </c>
      <c r="E389" s="135">
        <f t="shared" si="7"/>
        <v>0</v>
      </c>
    </row>
    <row r="390" spans="1:5" x14ac:dyDescent="0.25">
      <c r="A390" s="95" t="s">
        <v>1688</v>
      </c>
      <c r="B390" s="95" t="s">
        <v>791</v>
      </c>
      <c r="C390" s="129">
        <f>SUMIF('TL-A E-Trim - E-Zyl 3.1'!$AT$12:$AT$261,A390,'TL-A E-Trim - E-Zyl 3.1'!$B$12:$B$261)</f>
        <v>0</v>
      </c>
      <c r="D390" s="127">
        <v>3051642000</v>
      </c>
      <c r="E390" s="135">
        <f t="shared" si="7"/>
        <v>0</v>
      </c>
    </row>
    <row r="391" spans="1:5" x14ac:dyDescent="0.25">
      <c r="A391" s="95" t="s">
        <v>1689</v>
      </c>
      <c r="B391" s="95" t="s">
        <v>792</v>
      </c>
      <c r="C391" s="129">
        <f>SUMIF('TL-A E-Trim - E-Zyl 3.1'!$AT$12:$AT$261,A391,'TL-A E-Trim - E-Zyl 3.1'!$B$12:$B$261)</f>
        <v>0</v>
      </c>
      <c r="D391" s="127">
        <v>3051643000</v>
      </c>
      <c r="E391" s="135">
        <f t="shared" si="7"/>
        <v>0</v>
      </c>
    </row>
    <row r="392" spans="1:5" x14ac:dyDescent="0.25">
      <c r="A392" s="95" t="s">
        <v>1690</v>
      </c>
      <c r="B392" s="95" t="s">
        <v>793</v>
      </c>
      <c r="C392" s="129">
        <f>SUMIF('TL-A E-Trim - E-Zyl 3.1'!$AT$12:$AT$261,A392,'TL-A E-Trim - E-Zyl 3.1'!$B$12:$B$261)</f>
        <v>0</v>
      </c>
      <c r="D392" s="127">
        <v>3051644000</v>
      </c>
      <c r="E392" s="135">
        <f t="shared" si="7"/>
        <v>0</v>
      </c>
    </row>
    <row r="393" spans="1:5" x14ac:dyDescent="0.25">
      <c r="A393" s="95" t="s">
        <v>1691</v>
      </c>
      <c r="B393" s="95" t="s">
        <v>794</v>
      </c>
      <c r="C393" s="129">
        <f>SUMIF('TL-A E-Trim - E-Zyl 3.1'!$AT$12:$AT$261,A393,'TL-A E-Trim - E-Zyl 3.1'!$B$12:$B$261)</f>
        <v>0</v>
      </c>
      <c r="D393" s="127">
        <v>3051645000</v>
      </c>
      <c r="E393" s="135">
        <f t="shared" si="7"/>
        <v>0</v>
      </c>
    </row>
    <row r="394" spans="1:5" x14ac:dyDescent="0.25">
      <c r="A394" s="95" t="s">
        <v>1692</v>
      </c>
      <c r="B394" s="95" t="s">
        <v>795</v>
      </c>
      <c r="C394" s="129">
        <f>SUMIF('TL-A E-Trim - E-Zyl 3.1'!$AT$12:$AT$261,A394,'TL-A E-Trim - E-Zyl 3.1'!$B$12:$B$261)</f>
        <v>0</v>
      </c>
      <c r="D394" s="127">
        <v>3051646000</v>
      </c>
      <c r="E394" s="135">
        <f t="shared" ref="E394:E467" si="8">C394</f>
        <v>0</v>
      </c>
    </row>
    <row r="395" spans="1:5" x14ac:dyDescent="0.25">
      <c r="A395" s="95" t="s">
        <v>1693</v>
      </c>
      <c r="B395" s="95" t="s">
        <v>796</v>
      </c>
      <c r="C395" s="129">
        <f>SUMIF('TL-A E-Trim - E-Zyl 3.1'!$AT$12:$AT$261,A395,'TL-A E-Trim - E-Zyl 3.1'!$B$12:$B$261)</f>
        <v>0</v>
      </c>
      <c r="D395" s="127">
        <v>3051647000</v>
      </c>
      <c r="E395" s="135">
        <f t="shared" si="8"/>
        <v>0</v>
      </c>
    </row>
    <row r="396" spans="1:5" x14ac:dyDescent="0.25">
      <c r="A396" s="95" t="s">
        <v>1694</v>
      </c>
      <c r="B396" s="95" t="s">
        <v>797</v>
      </c>
      <c r="C396" s="129">
        <f>SUMIF('TL-A E-Trim - E-Zyl 3.1'!$AT$12:$AT$261,A396,'TL-A E-Trim - E-Zyl 3.1'!$B$12:$B$261)</f>
        <v>0</v>
      </c>
      <c r="D396" s="127">
        <v>3051648000</v>
      </c>
      <c r="E396" s="135">
        <f t="shared" si="8"/>
        <v>0</v>
      </c>
    </row>
    <row r="397" spans="1:5" x14ac:dyDescent="0.25">
      <c r="A397" s="95" t="s">
        <v>1695</v>
      </c>
      <c r="B397" s="95" t="s">
        <v>798</v>
      </c>
      <c r="C397" s="129">
        <f>SUMIF('TL-A E-Trim - E-Zyl 3.1'!$AT$12:$AT$261,A397,'TL-A E-Trim - E-Zyl 3.1'!$B$12:$B$261)</f>
        <v>0</v>
      </c>
      <c r="D397" s="127">
        <v>3051649000</v>
      </c>
      <c r="E397" s="135">
        <f t="shared" si="8"/>
        <v>0</v>
      </c>
    </row>
    <row r="398" spans="1:5" x14ac:dyDescent="0.25">
      <c r="A398" s="95" t="s">
        <v>1696</v>
      </c>
      <c r="B398" s="95" t="s">
        <v>799</v>
      </c>
      <c r="C398" s="129">
        <f>SUMIF('TL-A E-Trim - E-Zyl 3.1'!$AT$12:$AT$261,A398,'TL-A E-Trim - E-Zyl 3.1'!$B$12:$B$261)</f>
        <v>0</v>
      </c>
      <c r="D398" s="127">
        <v>3051650000</v>
      </c>
      <c r="E398" s="135">
        <f t="shared" si="8"/>
        <v>0</v>
      </c>
    </row>
    <row r="399" spans="1:5" x14ac:dyDescent="0.25">
      <c r="A399" s="95" t="s">
        <v>1697</v>
      </c>
      <c r="B399" s="95" t="s">
        <v>800</v>
      </c>
      <c r="C399" s="129">
        <f>SUMIF('TL-A E-Trim - E-Zyl 3.1'!$AT$12:$AT$261,A399,'TL-A E-Trim - E-Zyl 3.1'!$B$12:$B$261)</f>
        <v>0</v>
      </c>
      <c r="D399" s="127">
        <v>3051651000</v>
      </c>
      <c r="E399" s="135">
        <f t="shared" si="8"/>
        <v>0</v>
      </c>
    </row>
    <row r="400" spans="1:5" x14ac:dyDescent="0.25">
      <c r="A400" s="95" t="s">
        <v>1698</v>
      </c>
      <c r="B400" s="95" t="s">
        <v>801</v>
      </c>
      <c r="C400" s="129">
        <f>SUMIF('TL-A E-Trim - E-Zyl 3.1'!$AT$12:$AT$261,A400,'TL-A E-Trim - E-Zyl 3.1'!$B$12:$B$261)</f>
        <v>0</v>
      </c>
      <c r="D400" s="127">
        <v>3051652000</v>
      </c>
      <c r="E400" s="135">
        <f t="shared" si="8"/>
        <v>0</v>
      </c>
    </row>
    <row r="401" spans="1:5" x14ac:dyDescent="0.25">
      <c r="A401" s="95" t="s">
        <v>1699</v>
      </c>
      <c r="B401" s="95" t="s">
        <v>802</v>
      </c>
      <c r="C401" s="129">
        <f>SUMIF('TL-A E-Trim - E-Zyl 3.1'!$AT$12:$AT$261,A401,'TL-A E-Trim - E-Zyl 3.1'!$B$12:$B$261)</f>
        <v>0</v>
      </c>
      <c r="D401" s="127">
        <v>3051653000</v>
      </c>
      <c r="E401" s="135">
        <f t="shared" si="8"/>
        <v>0</v>
      </c>
    </row>
    <row r="402" spans="1:5" x14ac:dyDescent="0.25">
      <c r="A402" s="95" t="s">
        <v>1700</v>
      </c>
      <c r="B402" s="95" t="s">
        <v>803</v>
      </c>
      <c r="C402" s="129">
        <f>SUMIF('TL-A E-Trim - E-Zyl 3.1'!$AT$12:$AT$261,A402,'TL-A E-Trim - E-Zyl 3.1'!$B$12:$B$261)</f>
        <v>0</v>
      </c>
      <c r="D402" s="127">
        <v>3051654000</v>
      </c>
      <c r="E402" s="135">
        <f t="shared" si="8"/>
        <v>0</v>
      </c>
    </row>
    <row r="403" spans="1:5" x14ac:dyDescent="0.25">
      <c r="A403" s="95" t="s">
        <v>1701</v>
      </c>
      <c r="B403" s="95" t="s">
        <v>804</v>
      </c>
      <c r="C403" s="129">
        <f>SUMIF('TL-A E-Trim - E-Zyl 3.1'!$AT$12:$AT$261,A403,'TL-A E-Trim - E-Zyl 3.1'!$B$12:$B$261)</f>
        <v>0</v>
      </c>
      <c r="D403" s="127">
        <v>3051655000</v>
      </c>
      <c r="E403" s="135">
        <f t="shared" si="8"/>
        <v>0</v>
      </c>
    </row>
    <row r="404" spans="1:5" x14ac:dyDescent="0.25">
      <c r="A404" s="95" t="s">
        <v>1702</v>
      </c>
      <c r="B404" s="95" t="s">
        <v>805</v>
      </c>
      <c r="C404" s="129">
        <f>SUMIF('TL-A E-Trim - E-Zyl 3.1'!$AT$12:$AT$261,A404,'TL-A E-Trim - E-Zyl 3.1'!$B$12:$B$261)</f>
        <v>0</v>
      </c>
      <c r="D404" s="127">
        <v>3051656000</v>
      </c>
      <c r="E404" s="135">
        <f t="shared" si="8"/>
        <v>0</v>
      </c>
    </row>
    <row r="405" spans="1:5" x14ac:dyDescent="0.25">
      <c r="A405" s="95" t="s">
        <v>1703</v>
      </c>
      <c r="B405" s="95" t="s">
        <v>806</v>
      </c>
      <c r="C405" s="129">
        <f>SUMIF('TL-A E-Trim - E-Zyl 3.1'!$AT$12:$AT$261,A405,'TL-A E-Trim - E-Zyl 3.1'!$B$12:$B$261)</f>
        <v>0</v>
      </c>
      <c r="D405" s="127">
        <v>3051657000</v>
      </c>
      <c r="E405" s="135">
        <f t="shared" si="8"/>
        <v>0</v>
      </c>
    </row>
    <row r="406" spans="1:5" x14ac:dyDescent="0.25">
      <c r="A406" s="95" t="s">
        <v>1704</v>
      </c>
      <c r="B406" s="95" t="s">
        <v>807</v>
      </c>
      <c r="C406" s="129">
        <f>SUMIF('TL-A E-Trim - E-Zyl 3.1'!$AT$12:$AT$261,A406,'TL-A E-Trim - E-Zyl 3.1'!$B$12:$B$261)</f>
        <v>0</v>
      </c>
      <c r="D406" s="127">
        <v>3051658000</v>
      </c>
      <c r="E406" s="135">
        <f t="shared" si="8"/>
        <v>0</v>
      </c>
    </row>
    <row r="407" spans="1:5" x14ac:dyDescent="0.25">
      <c r="A407" s="95" t="s">
        <v>1705</v>
      </c>
      <c r="B407" s="95" t="s">
        <v>808</v>
      </c>
      <c r="C407" s="129">
        <f>SUMIF('TL-A E-Trim - E-Zyl 3.1'!$AT$12:$AT$261,A407,'TL-A E-Trim - E-Zyl 3.1'!$B$12:$B$261)</f>
        <v>0</v>
      </c>
      <c r="D407" s="127">
        <v>3051659000</v>
      </c>
      <c r="E407" s="135">
        <f t="shared" si="8"/>
        <v>0</v>
      </c>
    </row>
    <row r="408" spans="1:5" x14ac:dyDescent="0.25">
      <c r="A408" s="95" t="s">
        <v>1706</v>
      </c>
      <c r="B408" s="95" t="s">
        <v>809</v>
      </c>
      <c r="C408" s="129">
        <f>SUMIF('TL-A E-Trim - E-Zyl 3.1'!$AT$12:$AT$261,A408,'TL-A E-Trim - E-Zyl 3.1'!$B$12:$B$261)</f>
        <v>0</v>
      </c>
      <c r="D408" s="127">
        <v>3051660000</v>
      </c>
      <c r="E408" s="135">
        <f t="shared" si="8"/>
        <v>0</v>
      </c>
    </row>
    <row r="409" spans="1:5" x14ac:dyDescent="0.25">
      <c r="A409" s="95" t="s">
        <v>1707</v>
      </c>
      <c r="B409" s="95" t="s">
        <v>810</v>
      </c>
      <c r="C409" s="129">
        <f>SUMIF('TL-A E-Trim - E-Zyl 3.1'!$AT$12:$AT$261,A409,'TL-A E-Trim - E-Zyl 3.1'!$B$12:$B$261)</f>
        <v>0</v>
      </c>
      <c r="D409" s="127">
        <v>3051661000</v>
      </c>
      <c r="E409" s="135">
        <f t="shared" si="8"/>
        <v>0</v>
      </c>
    </row>
    <row r="410" spans="1:5" x14ac:dyDescent="0.25">
      <c r="A410" s="95" t="s">
        <v>1708</v>
      </c>
      <c r="B410" s="95" t="s">
        <v>811</v>
      </c>
      <c r="C410" s="129">
        <f>SUMIF('TL-A E-Trim - E-Zyl 3.1'!$AT$12:$AT$261,A410,'TL-A E-Trim - E-Zyl 3.1'!$B$12:$B$261)</f>
        <v>0</v>
      </c>
      <c r="D410" s="127">
        <v>3051662000</v>
      </c>
      <c r="E410" s="135">
        <f t="shared" si="8"/>
        <v>0</v>
      </c>
    </row>
    <row r="411" spans="1:5" x14ac:dyDescent="0.25">
      <c r="A411" s="95" t="s">
        <v>1709</v>
      </c>
      <c r="B411" s="95" t="s">
        <v>812</v>
      </c>
      <c r="C411" s="129">
        <f>SUMIF('TL-A E-Trim - E-Zyl 3.1'!$AT$12:$AT$261,A411,'TL-A E-Trim - E-Zyl 3.1'!$B$12:$B$261)</f>
        <v>0</v>
      </c>
      <c r="D411" s="127">
        <v>3051663000</v>
      </c>
      <c r="E411" s="135">
        <f t="shared" si="8"/>
        <v>0</v>
      </c>
    </row>
    <row r="412" spans="1:5" x14ac:dyDescent="0.25">
      <c r="A412" s="95" t="s">
        <v>1710</v>
      </c>
      <c r="B412" s="95" t="s">
        <v>813</v>
      </c>
      <c r="C412" s="129">
        <f>SUMIF('TL-A E-Trim - E-Zyl 3.1'!$AT$12:$AT$261,A412,'TL-A E-Trim - E-Zyl 3.1'!$B$12:$B$261)</f>
        <v>0</v>
      </c>
      <c r="D412" s="127">
        <v>3051664000</v>
      </c>
      <c r="E412" s="135">
        <f t="shared" si="8"/>
        <v>0</v>
      </c>
    </row>
    <row r="413" spans="1:5" x14ac:dyDescent="0.25">
      <c r="A413" s="95" t="s">
        <v>1711</v>
      </c>
      <c r="B413" s="95" t="s">
        <v>814</v>
      </c>
      <c r="C413" s="129">
        <f>SUMIF('TL-A E-Trim - E-Zyl 3.1'!$AT$12:$AT$261,A413,'TL-A E-Trim - E-Zyl 3.1'!$B$12:$B$261)</f>
        <v>0</v>
      </c>
      <c r="D413" s="127">
        <v>3051665000</v>
      </c>
      <c r="E413" s="135">
        <f t="shared" si="8"/>
        <v>0</v>
      </c>
    </row>
    <row r="414" spans="1:5" x14ac:dyDescent="0.25">
      <c r="A414" s="95" t="s">
        <v>1712</v>
      </c>
      <c r="B414" s="95" t="s">
        <v>815</v>
      </c>
      <c r="C414" s="129">
        <f>SUMIF('TL-A E-Trim - E-Zyl 3.1'!$AT$12:$AT$261,A414,'TL-A E-Trim - E-Zyl 3.1'!$B$12:$B$261)</f>
        <v>0</v>
      </c>
      <c r="D414" s="127">
        <v>3051666000</v>
      </c>
      <c r="E414" s="135">
        <f t="shared" si="8"/>
        <v>0</v>
      </c>
    </row>
    <row r="415" spans="1:5" x14ac:dyDescent="0.25">
      <c r="A415" s="95" t="s">
        <v>1713</v>
      </c>
      <c r="B415" s="95" t="s">
        <v>816</v>
      </c>
      <c r="C415" s="129">
        <f>SUMIF('TL-A E-Trim - E-Zyl 3.1'!$AT$12:$AT$261,A415,'TL-A E-Trim - E-Zyl 3.1'!$B$12:$B$261)</f>
        <v>0</v>
      </c>
      <c r="D415" s="127">
        <v>3051667000</v>
      </c>
      <c r="E415" s="135">
        <f t="shared" si="8"/>
        <v>0</v>
      </c>
    </row>
    <row r="416" spans="1:5" x14ac:dyDescent="0.25">
      <c r="A416" s="95" t="s">
        <v>1714</v>
      </c>
      <c r="B416" s="95" t="s">
        <v>817</v>
      </c>
      <c r="C416" s="129">
        <f>SUMIF('TL-A E-Trim - E-Zyl 3.1'!$AT$12:$AT$261,A416,'TL-A E-Trim - E-Zyl 3.1'!$B$12:$B$261)</f>
        <v>0</v>
      </c>
      <c r="D416" s="127">
        <v>3051668000</v>
      </c>
      <c r="E416" s="135">
        <f t="shared" si="8"/>
        <v>0</v>
      </c>
    </row>
    <row r="417" spans="1:5" x14ac:dyDescent="0.25">
      <c r="A417" s="95" t="s">
        <v>1715</v>
      </c>
      <c r="B417" s="95" t="s">
        <v>818</v>
      </c>
      <c r="C417" s="129">
        <f>SUMIF('TL-A E-Trim - E-Zyl 3.1'!$AT$12:$AT$261,A417,'TL-A E-Trim - E-Zyl 3.1'!$B$12:$B$261)</f>
        <v>0</v>
      </c>
      <c r="D417" s="127">
        <v>3051669000</v>
      </c>
      <c r="E417" s="135">
        <f t="shared" si="8"/>
        <v>0</v>
      </c>
    </row>
    <row r="418" spans="1:5" x14ac:dyDescent="0.25">
      <c r="A418" s="95" t="s">
        <v>1716</v>
      </c>
      <c r="B418" s="95" t="s">
        <v>819</v>
      </c>
      <c r="C418" s="129">
        <f>SUMIF('TL-A E-Trim - E-Zyl 3.1'!$AT$12:$AT$261,A418,'TL-A E-Trim - E-Zyl 3.1'!$B$12:$B$261)</f>
        <v>0</v>
      </c>
      <c r="D418" s="127">
        <v>3051670000</v>
      </c>
      <c r="E418" s="135">
        <f t="shared" si="8"/>
        <v>0</v>
      </c>
    </row>
    <row r="419" spans="1:5" x14ac:dyDescent="0.25">
      <c r="A419" s="95" t="s">
        <v>1717</v>
      </c>
      <c r="B419" s="95" t="s">
        <v>820</v>
      </c>
      <c r="C419" s="129">
        <f>SUMIF('TL-A E-Trim - E-Zyl 3.1'!$AT$12:$AT$261,A419,'TL-A E-Trim - E-Zyl 3.1'!$B$12:$B$261)</f>
        <v>0</v>
      </c>
      <c r="D419" s="127">
        <v>3051671000</v>
      </c>
      <c r="E419" s="135">
        <f t="shared" si="8"/>
        <v>0</v>
      </c>
    </row>
    <row r="420" spans="1:5" x14ac:dyDescent="0.25">
      <c r="A420" s="95" t="s">
        <v>1718</v>
      </c>
      <c r="B420" s="95" t="s">
        <v>821</v>
      </c>
      <c r="C420" s="129">
        <f>SUMIF('TL-A E-Trim - E-Zyl 3.1'!$AT$12:$AT$261,A420,'TL-A E-Trim - E-Zyl 3.1'!$B$12:$B$261)</f>
        <v>0</v>
      </c>
      <c r="D420" s="127">
        <v>3051672000</v>
      </c>
      <c r="E420" s="135">
        <f t="shared" si="8"/>
        <v>0</v>
      </c>
    </row>
    <row r="421" spans="1:5" ht="15.75" thickBot="1" x14ac:dyDescent="0.3">
      <c r="A421" s="128" t="s">
        <v>822</v>
      </c>
      <c r="B421" s="128" t="str">
        <f>A421</f>
        <v>LEGIC - Halbzylinder (Indoor, freidrehend)</v>
      </c>
      <c r="C421" s="132"/>
      <c r="D421" s="132"/>
      <c r="E421" s="216" t="s">
        <v>303</v>
      </c>
    </row>
    <row r="422" spans="1:5" ht="15.75" thickTop="1" x14ac:dyDescent="0.25">
      <c r="A422" s="170" t="s">
        <v>1719</v>
      </c>
      <c r="B422" s="170" t="s">
        <v>823</v>
      </c>
      <c r="C422" s="129">
        <f>SUMIF('TL-A E-Trim - E-Zyl 3.1'!$AT$12:$AT$261,A422,'TL-A E-Trim - E-Zyl 3.1'!$B$12:$B$261)</f>
        <v>0</v>
      </c>
      <c r="D422" s="127">
        <v>3051590000</v>
      </c>
      <c r="E422" s="135">
        <f t="shared" ref="E422:E430" si="9">C422</f>
        <v>0</v>
      </c>
    </row>
    <row r="423" spans="1:5" x14ac:dyDescent="0.25">
      <c r="A423" s="170" t="s">
        <v>1720</v>
      </c>
      <c r="B423" s="170" t="s">
        <v>824</v>
      </c>
      <c r="C423" s="129">
        <f>SUMIF('TL-A E-Trim - E-Zyl 3.1'!$AT$12:$AT$261,A423,'TL-A E-Trim - E-Zyl 3.1'!$B$12:$B$261)</f>
        <v>0</v>
      </c>
      <c r="D423" s="127">
        <v>3051590100</v>
      </c>
      <c r="E423" s="135">
        <f t="shared" si="9"/>
        <v>0</v>
      </c>
    </row>
    <row r="424" spans="1:5" x14ac:dyDescent="0.25">
      <c r="A424" s="170" t="s">
        <v>1721</v>
      </c>
      <c r="B424" s="170" t="s">
        <v>825</v>
      </c>
      <c r="C424" s="129">
        <f>SUMIF('TL-A E-Trim - E-Zyl 3.1'!$AT$12:$AT$261,A424,'TL-A E-Trim - E-Zyl 3.1'!$B$12:$B$261)</f>
        <v>0</v>
      </c>
      <c r="D424" s="127">
        <v>3051590200</v>
      </c>
      <c r="E424" s="135">
        <f t="shared" si="9"/>
        <v>0</v>
      </c>
    </row>
    <row r="425" spans="1:5" x14ac:dyDescent="0.25">
      <c r="A425" s="170" t="s">
        <v>1722</v>
      </c>
      <c r="B425" s="170" t="s">
        <v>826</v>
      </c>
      <c r="C425" s="129">
        <f>SUMIF('TL-A E-Trim - E-Zyl 3.1'!$AT$12:$AT$261,A425,'TL-A E-Trim - E-Zyl 3.1'!$B$12:$B$261)</f>
        <v>0</v>
      </c>
      <c r="D425" s="127">
        <v>3051590300</v>
      </c>
      <c r="E425" s="135">
        <f t="shared" si="9"/>
        <v>0</v>
      </c>
    </row>
    <row r="426" spans="1:5" x14ac:dyDescent="0.25">
      <c r="A426" s="170" t="s">
        <v>1723</v>
      </c>
      <c r="B426" s="170" t="s">
        <v>827</v>
      </c>
      <c r="C426" s="129">
        <f>SUMIF('TL-A E-Trim - E-Zyl 3.1'!$AT$12:$AT$261,A426,'TL-A E-Trim - E-Zyl 3.1'!$B$12:$B$261)</f>
        <v>0</v>
      </c>
      <c r="D426" s="127">
        <v>3051590400</v>
      </c>
      <c r="E426" s="135">
        <f t="shared" si="9"/>
        <v>0</v>
      </c>
    </row>
    <row r="427" spans="1:5" x14ac:dyDescent="0.25">
      <c r="A427" s="170" t="s">
        <v>1724</v>
      </c>
      <c r="B427" s="170" t="s">
        <v>828</v>
      </c>
      <c r="C427" s="129">
        <f>SUMIF('TL-A E-Trim - E-Zyl 3.1'!$AT$12:$AT$261,A427,'TL-A E-Trim - E-Zyl 3.1'!$B$12:$B$261)</f>
        <v>0</v>
      </c>
      <c r="D427" s="127">
        <v>3051590500</v>
      </c>
      <c r="E427" s="135">
        <f t="shared" si="9"/>
        <v>0</v>
      </c>
    </row>
    <row r="428" spans="1:5" x14ac:dyDescent="0.25">
      <c r="A428" s="170" t="s">
        <v>1725</v>
      </c>
      <c r="B428" s="170" t="s">
        <v>829</v>
      </c>
      <c r="C428" s="129">
        <f>SUMIF('TL-A E-Trim - E-Zyl 3.1'!$AT$12:$AT$261,A428,'TL-A E-Trim - E-Zyl 3.1'!$B$12:$B$261)</f>
        <v>0</v>
      </c>
      <c r="D428" s="127">
        <v>3051590600</v>
      </c>
      <c r="E428" s="135">
        <f t="shared" si="9"/>
        <v>0</v>
      </c>
    </row>
    <row r="429" spans="1:5" x14ac:dyDescent="0.25">
      <c r="A429" s="170" t="s">
        <v>1726</v>
      </c>
      <c r="B429" s="170" t="s">
        <v>830</v>
      </c>
      <c r="C429" s="129">
        <f>SUMIF('TL-A E-Trim - E-Zyl 3.1'!$AT$12:$AT$261,A429,'TL-A E-Trim - E-Zyl 3.1'!$B$12:$B$261)</f>
        <v>0</v>
      </c>
      <c r="D429" s="127">
        <v>3051590700</v>
      </c>
      <c r="E429" s="135">
        <f t="shared" si="9"/>
        <v>0</v>
      </c>
    </row>
    <row r="430" spans="1:5" x14ac:dyDescent="0.25">
      <c r="A430" s="170" t="s">
        <v>1727</v>
      </c>
      <c r="B430" s="170" t="s">
        <v>831</v>
      </c>
      <c r="C430" s="129">
        <f>SUMIF('TL-A E-Trim - E-Zyl 3.1'!$AT$12:$AT$261,A430,'TL-A E-Trim - E-Zyl 3.1'!$B$12:$B$261)</f>
        <v>0</v>
      </c>
      <c r="D430" s="127">
        <v>3051590800</v>
      </c>
      <c r="E430" s="135">
        <f t="shared" si="9"/>
        <v>0</v>
      </c>
    </row>
    <row r="431" spans="1:5" ht="15.75" thickBot="1" x14ac:dyDescent="0.3">
      <c r="A431" s="128" t="s">
        <v>832</v>
      </c>
      <c r="B431" s="128" t="str">
        <f>A431</f>
        <v>LEGIC - Halbzylinder (Outdoor, Multirastmechanik)</v>
      </c>
      <c r="C431" s="132"/>
      <c r="D431" s="132"/>
      <c r="E431" s="216" t="s">
        <v>303</v>
      </c>
    </row>
    <row r="432" spans="1:5" ht="15.75" thickTop="1" x14ac:dyDescent="0.25">
      <c r="A432" s="95" t="s">
        <v>1728</v>
      </c>
      <c r="B432" s="95" t="s">
        <v>833</v>
      </c>
      <c r="C432" s="129">
        <f>SUMIF('TL-A E-Trim - E-Zyl 3.1'!$AT$12:$AT$261,A432,'TL-A E-Trim - E-Zyl 3.1'!$B$12:$B$261)</f>
        <v>0</v>
      </c>
      <c r="D432" s="127">
        <v>3051701000</v>
      </c>
      <c r="E432" s="135">
        <f t="shared" si="8"/>
        <v>0</v>
      </c>
    </row>
    <row r="433" spans="1:5" x14ac:dyDescent="0.25">
      <c r="A433" s="95" t="s">
        <v>1729</v>
      </c>
      <c r="B433" s="95" t="s">
        <v>834</v>
      </c>
      <c r="C433" s="129">
        <f>SUMIF('TL-A E-Trim - E-Zyl 3.1'!$AT$12:$AT$261,A433,'TL-A E-Trim - E-Zyl 3.1'!$B$12:$B$261)</f>
        <v>0</v>
      </c>
      <c r="D433" s="127">
        <v>3051702000</v>
      </c>
      <c r="E433" s="135">
        <f t="shared" si="8"/>
        <v>0</v>
      </c>
    </row>
    <row r="434" spans="1:5" x14ac:dyDescent="0.25">
      <c r="A434" s="95" t="s">
        <v>1730</v>
      </c>
      <c r="B434" s="95" t="s">
        <v>835</v>
      </c>
      <c r="C434" s="129">
        <f>SUMIF('TL-A E-Trim - E-Zyl 3.1'!$AT$12:$AT$261,A434,'TL-A E-Trim - E-Zyl 3.1'!$B$12:$B$261)</f>
        <v>0</v>
      </c>
      <c r="D434" s="127">
        <v>3051703000</v>
      </c>
      <c r="E434" s="135">
        <f t="shared" si="8"/>
        <v>0</v>
      </c>
    </row>
    <row r="435" spans="1:5" x14ac:dyDescent="0.25">
      <c r="A435" s="95" t="s">
        <v>1731</v>
      </c>
      <c r="B435" s="95" t="s">
        <v>836</v>
      </c>
      <c r="C435" s="129">
        <f>SUMIF('TL-A E-Trim - E-Zyl 3.1'!$AT$12:$AT$261,A435,'TL-A E-Trim - E-Zyl 3.1'!$B$12:$B$261)</f>
        <v>0</v>
      </c>
      <c r="D435" s="127">
        <v>3051704000</v>
      </c>
      <c r="E435" s="135">
        <f t="shared" si="8"/>
        <v>0</v>
      </c>
    </row>
    <row r="436" spans="1:5" x14ac:dyDescent="0.25">
      <c r="A436" s="95" t="s">
        <v>1732</v>
      </c>
      <c r="B436" s="95" t="s">
        <v>837</v>
      </c>
      <c r="C436" s="129">
        <f>SUMIF('TL-A E-Trim - E-Zyl 3.1'!$AT$12:$AT$261,A436,'TL-A E-Trim - E-Zyl 3.1'!$B$12:$B$261)</f>
        <v>0</v>
      </c>
      <c r="D436" s="127">
        <v>3051705000</v>
      </c>
      <c r="E436" s="135">
        <f t="shared" si="8"/>
        <v>0</v>
      </c>
    </row>
    <row r="437" spans="1:5" x14ac:dyDescent="0.25">
      <c r="A437" s="95" t="s">
        <v>1733</v>
      </c>
      <c r="B437" s="95" t="s">
        <v>838</v>
      </c>
      <c r="C437" s="129">
        <f>SUMIF('TL-A E-Trim - E-Zyl 3.1'!$AT$12:$AT$261,A437,'TL-A E-Trim - E-Zyl 3.1'!$B$12:$B$261)</f>
        <v>0</v>
      </c>
      <c r="D437" s="127">
        <v>3051706000</v>
      </c>
      <c r="E437" s="135">
        <f t="shared" si="8"/>
        <v>0</v>
      </c>
    </row>
    <row r="438" spans="1:5" x14ac:dyDescent="0.25">
      <c r="A438" s="95" t="s">
        <v>1734</v>
      </c>
      <c r="B438" s="95" t="s">
        <v>839</v>
      </c>
      <c r="C438" s="129">
        <f>SUMIF('TL-A E-Trim - E-Zyl 3.1'!$AT$12:$AT$261,A438,'TL-A E-Trim - E-Zyl 3.1'!$B$12:$B$261)</f>
        <v>0</v>
      </c>
      <c r="D438" s="127">
        <v>3051707000</v>
      </c>
      <c r="E438" s="135">
        <f t="shared" si="8"/>
        <v>0</v>
      </c>
    </row>
    <row r="439" spans="1:5" x14ac:dyDescent="0.25">
      <c r="A439" s="95" t="s">
        <v>1735</v>
      </c>
      <c r="B439" s="95" t="s">
        <v>840</v>
      </c>
      <c r="C439" s="129">
        <f>SUMIF('TL-A E-Trim - E-Zyl 3.1'!$AT$12:$AT$261,A439,'TL-A E-Trim - E-Zyl 3.1'!$B$12:$B$261)</f>
        <v>0</v>
      </c>
      <c r="D439" s="127">
        <v>3051708000</v>
      </c>
      <c r="E439" s="135">
        <f t="shared" si="8"/>
        <v>0</v>
      </c>
    </row>
    <row r="440" spans="1:5" x14ac:dyDescent="0.25">
      <c r="A440" s="95" t="s">
        <v>1736</v>
      </c>
      <c r="B440" s="95" t="s">
        <v>841</v>
      </c>
      <c r="C440" s="129">
        <f>SUMIF('TL-A E-Trim - E-Zyl 3.1'!$AT$12:$AT$261,A440,'TL-A E-Trim - E-Zyl 3.1'!$B$12:$B$261)</f>
        <v>0</v>
      </c>
      <c r="D440" s="127">
        <v>3051709000</v>
      </c>
      <c r="E440" s="135">
        <f t="shared" si="8"/>
        <v>0</v>
      </c>
    </row>
    <row r="441" spans="1:5" ht="15.75" thickBot="1" x14ac:dyDescent="0.3">
      <c r="A441" s="128" t="s">
        <v>842</v>
      </c>
      <c r="B441" s="128" t="str">
        <f>A441</f>
        <v>LEGIC - Antipanik-Zylinder</v>
      </c>
      <c r="C441" s="130">
        <f>SUMIF('TL-A E-Trim - E-Zyl 3.1'!$AT$12:$AT$261,A441,'TL-A E-Trim - E-Zyl 3.1'!$B$12:$B$261)</f>
        <v>0</v>
      </c>
      <c r="D441" s="132"/>
      <c r="E441" s="216" t="s">
        <v>303</v>
      </c>
    </row>
    <row r="442" spans="1:5" ht="15.75" thickTop="1" x14ac:dyDescent="0.25">
      <c r="A442" s="95" t="s">
        <v>1737</v>
      </c>
      <c r="B442" s="95" t="s">
        <v>843</v>
      </c>
      <c r="C442" s="129">
        <f>SUMIF('TL-A E-Trim - E-Zyl 3.1'!$AT$12:$AT$261,A442,'TL-A E-Trim - E-Zyl 3.1'!$B$12:$B$261)</f>
        <v>0</v>
      </c>
      <c r="D442" s="127">
        <v>3051750000</v>
      </c>
      <c r="E442" s="135">
        <f t="shared" si="8"/>
        <v>0</v>
      </c>
    </row>
    <row r="443" spans="1:5" x14ac:dyDescent="0.25">
      <c r="A443" s="95" t="s">
        <v>1738</v>
      </c>
      <c r="B443" s="95" t="s">
        <v>844</v>
      </c>
      <c r="C443" s="129">
        <f>SUMIF('TL-A E-Trim - E-Zyl 3.1'!$AT$12:$AT$261,A443,'TL-A E-Trim - E-Zyl 3.1'!$B$12:$B$261)</f>
        <v>0</v>
      </c>
      <c r="D443" s="127">
        <v>3051751000</v>
      </c>
      <c r="E443" s="135">
        <f t="shared" si="8"/>
        <v>0</v>
      </c>
    </row>
    <row r="444" spans="1:5" x14ac:dyDescent="0.25">
      <c r="A444" s="95" t="s">
        <v>1739</v>
      </c>
      <c r="B444" s="95" t="s">
        <v>845</v>
      </c>
      <c r="C444" s="129">
        <f>SUMIF('TL-A E-Trim - E-Zyl 3.1'!$AT$12:$AT$261,A444,'TL-A E-Trim - E-Zyl 3.1'!$B$12:$B$261)</f>
        <v>0</v>
      </c>
      <c r="D444" s="127">
        <v>3051752000</v>
      </c>
      <c r="E444" s="135">
        <f t="shared" si="8"/>
        <v>0</v>
      </c>
    </row>
    <row r="445" spans="1:5" x14ac:dyDescent="0.25">
      <c r="A445" s="95" t="s">
        <v>1740</v>
      </c>
      <c r="B445" s="95" t="s">
        <v>846</v>
      </c>
      <c r="C445" s="129">
        <f>SUMIF('TL-A E-Trim - E-Zyl 3.1'!$AT$12:$AT$261,A445,'TL-A E-Trim - E-Zyl 3.1'!$B$12:$B$261)</f>
        <v>0</v>
      </c>
      <c r="D445" s="127">
        <v>3051753000</v>
      </c>
      <c r="E445" s="135">
        <f t="shared" si="8"/>
        <v>0</v>
      </c>
    </row>
    <row r="446" spans="1:5" x14ac:dyDescent="0.25">
      <c r="A446" s="95" t="s">
        <v>1741</v>
      </c>
      <c r="B446" s="95" t="s">
        <v>847</v>
      </c>
      <c r="C446" s="129">
        <f>SUMIF('TL-A E-Trim - E-Zyl 3.1'!$AT$12:$AT$261,A446,'TL-A E-Trim - E-Zyl 3.1'!$B$12:$B$261)</f>
        <v>0</v>
      </c>
      <c r="D446" s="127">
        <v>3051754000</v>
      </c>
      <c r="E446" s="135">
        <f t="shared" si="8"/>
        <v>0</v>
      </c>
    </row>
    <row r="447" spans="1:5" x14ac:dyDescent="0.25">
      <c r="A447" s="95" t="s">
        <v>1742</v>
      </c>
      <c r="B447" s="95" t="s">
        <v>848</v>
      </c>
      <c r="C447" s="129">
        <f>SUMIF('TL-A E-Trim - E-Zyl 3.1'!$AT$12:$AT$261,A447,'TL-A E-Trim - E-Zyl 3.1'!$B$12:$B$261)</f>
        <v>0</v>
      </c>
      <c r="D447" s="127">
        <v>3051755000</v>
      </c>
      <c r="E447" s="135">
        <f t="shared" si="8"/>
        <v>0</v>
      </c>
    </row>
    <row r="448" spans="1:5" x14ac:dyDescent="0.25">
      <c r="A448" s="95" t="s">
        <v>1743</v>
      </c>
      <c r="B448" s="95" t="s">
        <v>849</v>
      </c>
      <c r="C448" s="129">
        <f>SUMIF('TL-A E-Trim - E-Zyl 3.1'!$AT$12:$AT$261,A448,'TL-A E-Trim - E-Zyl 3.1'!$B$12:$B$261)</f>
        <v>0</v>
      </c>
      <c r="D448" s="127">
        <v>3051756000</v>
      </c>
      <c r="E448" s="135">
        <f t="shared" si="8"/>
        <v>0</v>
      </c>
    </row>
    <row r="449" spans="1:5" x14ac:dyDescent="0.25">
      <c r="A449" s="95" t="s">
        <v>1744</v>
      </c>
      <c r="B449" s="95" t="s">
        <v>850</v>
      </c>
      <c r="C449" s="129">
        <f>SUMIF('TL-A E-Trim - E-Zyl 3.1'!$AT$12:$AT$261,A449,'TL-A E-Trim - E-Zyl 3.1'!$B$12:$B$261)</f>
        <v>0</v>
      </c>
      <c r="D449" s="127">
        <v>3051757000</v>
      </c>
      <c r="E449" s="135">
        <f t="shared" si="8"/>
        <v>0</v>
      </c>
    </row>
    <row r="450" spans="1:5" x14ac:dyDescent="0.25">
      <c r="A450" s="95" t="s">
        <v>1745</v>
      </c>
      <c r="B450" s="95" t="s">
        <v>851</v>
      </c>
      <c r="C450" s="129">
        <f>SUMIF('TL-A E-Trim - E-Zyl 3.1'!$AT$12:$AT$261,A450,'TL-A E-Trim - E-Zyl 3.1'!$B$12:$B$261)</f>
        <v>0</v>
      </c>
      <c r="D450" s="127">
        <v>3051758000</v>
      </c>
      <c r="E450" s="135">
        <f t="shared" si="8"/>
        <v>0</v>
      </c>
    </row>
    <row r="451" spans="1:5" x14ac:dyDescent="0.25">
      <c r="A451" s="95" t="s">
        <v>1746</v>
      </c>
      <c r="B451" s="95" t="s">
        <v>852</v>
      </c>
      <c r="C451" s="129">
        <f>SUMIF('TL-A E-Trim - E-Zyl 3.1'!$AT$12:$AT$261,A451,'TL-A E-Trim - E-Zyl 3.1'!$B$12:$B$261)</f>
        <v>0</v>
      </c>
      <c r="D451" s="127">
        <v>3051759000</v>
      </c>
      <c r="E451" s="135">
        <f t="shared" si="8"/>
        <v>0</v>
      </c>
    </row>
    <row r="452" spans="1:5" x14ac:dyDescent="0.25">
      <c r="A452" s="95" t="s">
        <v>1747</v>
      </c>
      <c r="B452" s="95" t="s">
        <v>853</v>
      </c>
      <c r="C452" s="129">
        <f>SUMIF('TL-A E-Trim - E-Zyl 3.1'!$AT$12:$AT$261,A452,'TL-A E-Trim - E-Zyl 3.1'!$B$12:$B$261)</f>
        <v>0</v>
      </c>
      <c r="D452" s="127">
        <v>3051760000</v>
      </c>
      <c r="E452" s="135">
        <f t="shared" si="8"/>
        <v>0</v>
      </c>
    </row>
    <row r="453" spans="1:5" x14ac:dyDescent="0.25">
      <c r="A453" s="95" t="s">
        <v>1748</v>
      </c>
      <c r="B453" s="95" t="s">
        <v>854</v>
      </c>
      <c r="C453" s="129">
        <f>SUMIF('TL-A E-Trim - E-Zyl 3.1'!$AT$12:$AT$261,A453,'TL-A E-Trim - E-Zyl 3.1'!$B$12:$B$261)</f>
        <v>0</v>
      </c>
      <c r="D453" s="127">
        <v>3051761000</v>
      </c>
      <c r="E453" s="135">
        <f t="shared" si="8"/>
        <v>0</v>
      </c>
    </row>
    <row r="454" spans="1:5" x14ac:dyDescent="0.25">
      <c r="A454" s="95" t="s">
        <v>1749</v>
      </c>
      <c r="B454" s="95" t="s">
        <v>855</v>
      </c>
      <c r="C454" s="129">
        <f>SUMIF('TL-A E-Trim - E-Zyl 3.1'!$AT$12:$AT$261,A454,'TL-A E-Trim - E-Zyl 3.1'!$B$12:$B$261)</f>
        <v>0</v>
      </c>
      <c r="D454" s="127">
        <v>3051762000</v>
      </c>
      <c r="E454" s="135">
        <f t="shared" si="8"/>
        <v>0</v>
      </c>
    </row>
    <row r="455" spans="1:5" x14ac:dyDescent="0.25">
      <c r="A455" s="95" t="s">
        <v>1750</v>
      </c>
      <c r="B455" s="95" t="s">
        <v>856</v>
      </c>
      <c r="C455" s="129">
        <f>SUMIF('TL-A E-Trim - E-Zyl 3.1'!$AT$12:$AT$261,A455,'TL-A E-Trim - E-Zyl 3.1'!$B$12:$B$261)</f>
        <v>0</v>
      </c>
      <c r="D455" s="127">
        <v>3051763000</v>
      </c>
      <c r="E455" s="135">
        <f t="shared" si="8"/>
        <v>0</v>
      </c>
    </row>
    <row r="456" spans="1:5" x14ac:dyDescent="0.25">
      <c r="A456" s="95" t="s">
        <v>1751</v>
      </c>
      <c r="B456" s="95" t="s">
        <v>857</v>
      </c>
      <c r="C456" s="129">
        <f>SUMIF('TL-A E-Trim - E-Zyl 3.1'!$AT$12:$AT$261,A456,'TL-A E-Trim - E-Zyl 3.1'!$B$12:$B$261)</f>
        <v>0</v>
      </c>
      <c r="D456" s="127">
        <v>3051764000</v>
      </c>
      <c r="E456" s="135">
        <f t="shared" si="8"/>
        <v>0</v>
      </c>
    </row>
    <row r="457" spans="1:5" x14ac:dyDescent="0.25">
      <c r="A457" s="95" t="s">
        <v>1752</v>
      </c>
      <c r="B457" s="95" t="s">
        <v>858</v>
      </c>
      <c r="C457" s="129">
        <f>SUMIF('TL-A E-Trim - E-Zyl 3.1'!$AT$12:$AT$261,A457,'TL-A E-Trim - E-Zyl 3.1'!$B$12:$B$261)</f>
        <v>0</v>
      </c>
      <c r="D457" s="127">
        <v>3051765000</v>
      </c>
      <c r="E457" s="135">
        <f t="shared" si="8"/>
        <v>0</v>
      </c>
    </row>
    <row r="458" spans="1:5" x14ac:dyDescent="0.25">
      <c r="A458" s="95" t="s">
        <v>1753</v>
      </c>
      <c r="B458" s="95" t="s">
        <v>859</v>
      </c>
      <c r="C458" s="129">
        <f>SUMIF('TL-A E-Trim - E-Zyl 3.1'!$AT$12:$AT$261,A458,'TL-A E-Trim - E-Zyl 3.1'!$B$12:$B$261)</f>
        <v>0</v>
      </c>
      <c r="D458" s="127">
        <v>3051766000</v>
      </c>
      <c r="E458" s="135">
        <f t="shared" si="8"/>
        <v>0</v>
      </c>
    </row>
    <row r="459" spans="1:5" x14ac:dyDescent="0.25">
      <c r="A459" s="95" t="s">
        <v>1754</v>
      </c>
      <c r="B459" s="95" t="s">
        <v>860</v>
      </c>
      <c r="C459" s="129">
        <f>SUMIF('TL-A E-Trim - E-Zyl 3.1'!$AT$12:$AT$261,A459,'TL-A E-Trim - E-Zyl 3.1'!$B$12:$B$261)</f>
        <v>0</v>
      </c>
      <c r="D459" s="127">
        <v>3051767000</v>
      </c>
      <c r="E459" s="135">
        <f t="shared" si="8"/>
        <v>0</v>
      </c>
    </row>
    <row r="460" spans="1:5" x14ac:dyDescent="0.25">
      <c r="A460" s="95" t="s">
        <v>1755</v>
      </c>
      <c r="B460" s="95" t="s">
        <v>861</v>
      </c>
      <c r="C460" s="129">
        <f>SUMIF('TL-A E-Trim - E-Zyl 3.1'!$AT$12:$AT$261,A460,'TL-A E-Trim - E-Zyl 3.1'!$B$12:$B$261)</f>
        <v>0</v>
      </c>
      <c r="D460" s="127">
        <v>3051768000</v>
      </c>
      <c r="E460" s="135">
        <f t="shared" si="8"/>
        <v>0</v>
      </c>
    </row>
    <row r="461" spans="1:5" x14ac:dyDescent="0.25">
      <c r="A461" s="95" t="s">
        <v>1756</v>
      </c>
      <c r="B461" s="95" t="s">
        <v>862</v>
      </c>
      <c r="C461" s="129">
        <f>SUMIF('TL-A E-Trim - E-Zyl 3.1'!$AT$12:$AT$261,A461,'TL-A E-Trim - E-Zyl 3.1'!$B$12:$B$261)</f>
        <v>0</v>
      </c>
      <c r="D461" s="127">
        <v>3051769000</v>
      </c>
      <c r="E461" s="135">
        <f t="shared" si="8"/>
        <v>0</v>
      </c>
    </row>
    <row r="462" spans="1:5" x14ac:dyDescent="0.25">
      <c r="A462" s="95" t="s">
        <v>1757</v>
      </c>
      <c r="B462" s="95" t="s">
        <v>863</v>
      </c>
      <c r="C462" s="129">
        <f>SUMIF('TL-A E-Trim - E-Zyl 3.1'!$AT$12:$AT$261,A462,'TL-A E-Trim - E-Zyl 3.1'!$B$12:$B$261)</f>
        <v>0</v>
      </c>
      <c r="D462" s="127">
        <v>3051770000</v>
      </c>
      <c r="E462" s="135">
        <f t="shared" si="8"/>
        <v>0</v>
      </c>
    </row>
    <row r="463" spans="1:5" x14ac:dyDescent="0.25">
      <c r="A463" s="95" t="s">
        <v>1758</v>
      </c>
      <c r="B463" s="95" t="s">
        <v>864</v>
      </c>
      <c r="C463" s="129">
        <f>SUMIF('TL-A E-Trim - E-Zyl 3.1'!$AT$12:$AT$261,A463,'TL-A E-Trim - E-Zyl 3.1'!$B$12:$B$261)</f>
        <v>0</v>
      </c>
      <c r="D463" s="127">
        <v>3051771000</v>
      </c>
      <c r="E463" s="135">
        <f t="shared" si="8"/>
        <v>0</v>
      </c>
    </row>
    <row r="464" spans="1:5" x14ac:dyDescent="0.25">
      <c r="A464" s="95" t="s">
        <v>1759</v>
      </c>
      <c r="B464" s="95" t="s">
        <v>865</v>
      </c>
      <c r="C464" s="129">
        <f>SUMIF('TL-A E-Trim - E-Zyl 3.1'!$AT$12:$AT$261,A464,'TL-A E-Trim - E-Zyl 3.1'!$B$12:$B$261)</f>
        <v>0</v>
      </c>
      <c r="D464" s="127">
        <v>3051772000</v>
      </c>
      <c r="E464" s="135">
        <f t="shared" si="8"/>
        <v>0</v>
      </c>
    </row>
    <row r="465" spans="1:5" x14ac:dyDescent="0.25">
      <c r="A465" s="95" t="s">
        <v>1760</v>
      </c>
      <c r="B465" s="95" t="s">
        <v>866</v>
      </c>
      <c r="C465" s="129">
        <f>SUMIF('TL-A E-Trim - E-Zyl 3.1'!$AT$12:$AT$261,A465,'TL-A E-Trim - E-Zyl 3.1'!$B$12:$B$261)</f>
        <v>0</v>
      </c>
      <c r="D465" s="127">
        <v>3051773000</v>
      </c>
      <c r="E465" s="135">
        <f t="shared" si="8"/>
        <v>0</v>
      </c>
    </row>
    <row r="466" spans="1:5" x14ac:dyDescent="0.25">
      <c r="A466" s="95" t="s">
        <v>1761</v>
      </c>
      <c r="B466" s="217" t="s">
        <v>867</v>
      </c>
      <c r="C466" s="129">
        <f>SUMIF('TL-A E-Trim - E-Zyl 3.1'!$AT$12:$AT$261,A466,'TL-A E-Trim - E-Zyl 3.1'!$B$12:$B$261)</f>
        <v>0</v>
      </c>
      <c r="D466" s="127">
        <v>3051774000</v>
      </c>
      <c r="E466" s="135">
        <f t="shared" si="8"/>
        <v>0</v>
      </c>
    </row>
    <row r="467" spans="1:5" x14ac:dyDescent="0.25">
      <c r="A467" s="95" t="s">
        <v>1762</v>
      </c>
      <c r="B467" s="95" t="str">
        <f>CONCATENATE("E-Antipanik Peg31, Leg, Out",MID(A467,7,5))</f>
        <v>E-Antipanik Peg31, Leg, OutZ4.50</v>
      </c>
      <c r="C467" s="129">
        <f>SUMIF('TL-A E-Trim - E-Zyl 3.1'!$AT$12:$AT$261,A467,'TL-A E-Trim - E-Zyl 3.1'!$B$12:$B$261)</f>
        <v>0</v>
      </c>
      <c r="D467" s="127" t="s">
        <v>666</v>
      </c>
      <c r="E467" s="135">
        <f t="shared" si="8"/>
        <v>0</v>
      </c>
    </row>
    <row r="468" spans="1:5" x14ac:dyDescent="0.25">
      <c r="A468" s="95" t="s">
        <v>1763</v>
      </c>
      <c r="B468" s="95" t="str">
        <f t="shared" ref="B468:B518" si="10">CONCATENATE("E-Antipanik Peg31, Leg, Out",MID(A468,7,5))</f>
        <v>E-Antipanik Peg31, Leg, OutZ4.50</v>
      </c>
      <c r="C468" s="129">
        <f>SUMIF('TL-A E-Trim - E-Zyl 3.1'!$AT$12:$AT$261,A468,'TL-A E-Trim - E-Zyl 3.1'!$B$12:$B$261)</f>
        <v>0</v>
      </c>
      <c r="D468" s="127">
        <v>3051809000</v>
      </c>
      <c r="E468" s="135">
        <f t="shared" ref="E468:E518" si="11">C468</f>
        <v>0</v>
      </c>
    </row>
    <row r="469" spans="1:5" x14ac:dyDescent="0.25">
      <c r="A469" s="95" t="s">
        <v>1764</v>
      </c>
      <c r="B469" s="95" t="str">
        <f t="shared" si="10"/>
        <v>E-Antipanik Peg31, Leg, OutZ4.50</v>
      </c>
      <c r="C469" s="129">
        <f>SUMIF('TL-A E-Trim - E-Zyl 3.1'!$AT$12:$AT$261,A469,'TL-A E-Trim - E-Zyl 3.1'!$B$12:$B$261)</f>
        <v>0</v>
      </c>
      <c r="D469" s="127">
        <v>3051811000</v>
      </c>
      <c r="E469" s="135">
        <f t="shared" si="11"/>
        <v>0</v>
      </c>
    </row>
    <row r="470" spans="1:5" x14ac:dyDescent="0.25">
      <c r="A470" s="95" t="s">
        <v>1765</v>
      </c>
      <c r="B470" s="95" t="str">
        <f t="shared" si="10"/>
        <v>E-Antipanik Peg31, Leg, OutZ4.50</v>
      </c>
      <c r="C470" s="129">
        <f>SUMIF('TL-A E-Trim - E-Zyl 3.1'!$AT$12:$AT$261,A470,'TL-A E-Trim - E-Zyl 3.1'!$B$12:$B$261)</f>
        <v>0</v>
      </c>
      <c r="D470" s="127">
        <v>3051813000</v>
      </c>
      <c r="E470" s="135">
        <f t="shared" si="11"/>
        <v>0</v>
      </c>
    </row>
    <row r="471" spans="1:5" x14ac:dyDescent="0.25">
      <c r="A471" s="217" t="s">
        <v>1766</v>
      </c>
      <c r="B471" s="95" t="str">
        <f t="shared" si="10"/>
        <v>E-Antipanik Peg31, Leg, OutZ4.55</v>
      </c>
      <c r="C471" s="129">
        <f>SUMIF('TL-A E-Trim - E-Zyl 3.1'!$AT$12:$AT$261,A471,'TL-A E-Trim - E-Zyl 3.1'!$B$12:$B$261)</f>
        <v>0</v>
      </c>
      <c r="D471" s="127">
        <v>3051801000</v>
      </c>
      <c r="E471" s="135">
        <f t="shared" si="11"/>
        <v>0</v>
      </c>
    </row>
    <row r="472" spans="1:5" x14ac:dyDescent="0.25">
      <c r="A472" s="217" t="s">
        <v>1767</v>
      </c>
      <c r="B472" s="95" t="str">
        <f t="shared" si="10"/>
        <v>E-Antipanik Peg31, Leg, OutZ4.55</v>
      </c>
      <c r="C472" s="129">
        <f>SUMIF('TL-A E-Trim - E-Zyl 3.1'!$AT$12:$AT$261,A472,'TL-A E-Trim - E-Zyl 3.1'!$B$12:$B$261)</f>
        <v>0</v>
      </c>
      <c r="D472" s="127">
        <v>3051408000</v>
      </c>
      <c r="E472" s="135">
        <f t="shared" si="11"/>
        <v>0</v>
      </c>
    </row>
    <row r="473" spans="1:5" x14ac:dyDescent="0.25">
      <c r="A473" s="95" t="s">
        <v>1768</v>
      </c>
      <c r="B473" s="95" t="str">
        <f t="shared" si="10"/>
        <v>E-Antipanik Peg31, Leg, OutZ4.55</v>
      </c>
      <c r="C473" s="129">
        <f>SUMIF('TL-A E-Trim - E-Zyl 3.1'!$AT$12:$AT$261,A473,'TL-A E-Trim - E-Zyl 3.1'!$B$12:$B$261)</f>
        <v>0</v>
      </c>
      <c r="D473" s="127">
        <v>3051815000</v>
      </c>
      <c r="E473" s="135">
        <f t="shared" si="11"/>
        <v>0</v>
      </c>
    </row>
    <row r="474" spans="1:5" x14ac:dyDescent="0.25">
      <c r="A474" s="95" t="s">
        <v>1769</v>
      </c>
      <c r="B474" s="95" t="str">
        <f t="shared" si="10"/>
        <v>E-Antipanik Peg31, Leg, OutZ4.55</v>
      </c>
      <c r="C474" s="129">
        <f>SUMIF('TL-A E-Trim - E-Zyl 3.1'!$AT$12:$AT$261,A474,'TL-A E-Trim - E-Zyl 3.1'!$B$12:$B$261)</f>
        <v>0</v>
      </c>
      <c r="D474" s="127">
        <v>3051816000</v>
      </c>
      <c r="E474" s="135">
        <f t="shared" si="11"/>
        <v>0</v>
      </c>
    </row>
    <row r="475" spans="1:5" x14ac:dyDescent="0.25">
      <c r="A475" s="95" t="s">
        <v>1770</v>
      </c>
      <c r="B475" s="95" t="str">
        <f t="shared" si="10"/>
        <v>E-Antipanik Peg31, Leg, OutZ4.55</v>
      </c>
      <c r="C475" s="129">
        <f>SUMIF('TL-A E-Trim - E-Zyl 3.1'!$AT$12:$AT$261,A475,'TL-A E-Trim - E-Zyl 3.1'!$B$12:$B$261)</f>
        <v>0</v>
      </c>
      <c r="D475" s="127">
        <v>3051818000</v>
      </c>
      <c r="E475" s="135">
        <f t="shared" si="11"/>
        <v>0</v>
      </c>
    </row>
    <row r="476" spans="1:5" x14ac:dyDescent="0.25">
      <c r="A476" s="95" t="s">
        <v>1771</v>
      </c>
      <c r="B476" s="95" t="str">
        <f t="shared" si="10"/>
        <v>E-Antipanik Peg31, Leg, OutZ4.55</v>
      </c>
      <c r="C476" s="129">
        <f>SUMIF('TL-A E-Trim - E-Zyl 3.1'!$AT$12:$AT$261,A476,'TL-A E-Trim - E-Zyl 3.1'!$B$12:$B$261)</f>
        <v>0</v>
      </c>
      <c r="D476" s="127">
        <v>3051820000</v>
      </c>
      <c r="E476" s="135">
        <f t="shared" si="11"/>
        <v>0</v>
      </c>
    </row>
    <row r="477" spans="1:5" x14ac:dyDescent="0.25">
      <c r="A477" s="217" t="s">
        <v>1772</v>
      </c>
      <c r="B477" s="95" t="str">
        <f t="shared" si="10"/>
        <v>E-Antipanik Peg31, Leg, OutZ4.60</v>
      </c>
      <c r="C477" s="129">
        <f>SUMIF('TL-A E-Trim - E-Zyl 3.1'!$AT$12:$AT$261,A477,'TL-A E-Trim - E-Zyl 3.1'!$B$12:$B$261)</f>
        <v>0</v>
      </c>
      <c r="D477" s="127">
        <v>3051403000</v>
      </c>
      <c r="E477" s="135">
        <f t="shared" si="11"/>
        <v>0</v>
      </c>
    </row>
    <row r="478" spans="1:5" x14ac:dyDescent="0.25">
      <c r="A478" s="217" t="s">
        <v>1773</v>
      </c>
      <c r="B478" s="95" t="str">
        <f t="shared" si="10"/>
        <v>E-Antipanik Peg31, Leg, OutZ4.60</v>
      </c>
      <c r="C478" s="129">
        <f>SUMIF('TL-A E-Trim - E-Zyl 3.1'!$AT$12:$AT$261,A478,'TL-A E-Trim - E-Zyl 3.1'!$B$12:$B$261)</f>
        <v>0</v>
      </c>
      <c r="D478" s="127">
        <v>3051410000</v>
      </c>
      <c r="E478" s="135">
        <f t="shared" si="11"/>
        <v>0</v>
      </c>
    </row>
    <row r="479" spans="1:5" x14ac:dyDescent="0.25">
      <c r="A479" s="95" t="s">
        <v>1774</v>
      </c>
      <c r="B479" s="95" t="str">
        <f t="shared" si="10"/>
        <v>E-Antipanik Peg31, Leg, OutZ4.60</v>
      </c>
      <c r="C479" s="129">
        <f>SUMIF('TL-A E-Trim - E-Zyl 3.1'!$AT$12:$AT$261,A479,'TL-A E-Trim - E-Zyl 3.1'!$B$12:$B$261)</f>
        <v>0</v>
      </c>
      <c r="D479" s="127">
        <v>3051817000</v>
      </c>
      <c r="E479" s="135">
        <f t="shared" si="11"/>
        <v>0</v>
      </c>
    </row>
    <row r="480" spans="1:5" x14ac:dyDescent="0.25">
      <c r="A480" s="95" t="s">
        <v>1775</v>
      </c>
      <c r="B480" s="95" t="str">
        <f t="shared" si="10"/>
        <v>E-Antipanik Peg31, Leg, OutZ4.60</v>
      </c>
      <c r="C480" s="129">
        <f>SUMIF('TL-A E-Trim - E-Zyl 3.1'!$AT$12:$AT$261,A480,'TL-A E-Trim - E-Zyl 3.1'!$B$12:$B$261)</f>
        <v>0</v>
      </c>
      <c r="D480" s="127">
        <v>3051822000</v>
      </c>
      <c r="E480" s="135">
        <f t="shared" si="11"/>
        <v>0</v>
      </c>
    </row>
    <row r="481" spans="1:5" x14ac:dyDescent="0.25">
      <c r="A481" s="95" t="s">
        <v>1776</v>
      </c>
      <c r="B481" s="95" t="str">
        <f>CONCATENATE("E-Antipanik Peg31, Leg, Out",MID(A481,7,5))</f>
        <v>E-Antipanik Peg31, Leg, OutZ4.60</v>
      </c>
      <c r="C481" s="129">
        <f>SUMIF('TL-A E-Trim - E-Zyl 3.1'!$AT$12:$AT$261,A481,'TL-A E-Trim - E-Zyl 3.1'!$B$12:$B$261)</f>
        <v>0</v>
      </c>
      <c r="D481" s="127">
        <v>3051823000</v>
      </c>
      <c r="E481" s="135">
        <f t="shared" si="11"/>
        <v>0</v>
      </c>
    </row>
    <row r="482" spans="1:5" x14ac:dyDescent="0.25">
      <c r="A482" s="95" t="s">
        <v>1777</v>
      </c>
      <c r="B482" s="95" t="str">
        <f t="shared" si="10"/>
        <v>E-Antipanik Peg31, Leg, OutZ4.60</v>
      </c>
      <c r="C482" s="129">
        <f>SUMIF('TL-A E-Trim - E-Zyl 3.1'!$AT$12:$AT$261,A482,'TL-A E-Trim - E-Zyl 3.1'!$B$12:$B$261)</f>
        <v>0</v>
      </c>
      <c r="D482" s="127">
        <v>3051825000</v>
      </c>
      <c r="E482" s="135">
        <f t="shared" si="11"/>
        <v>0</v>
      </c>
    </row>
    <row r="483" spans="1:5" x14ac:dyDescent="0.25">
      <c r="A483" s="217" t="s">
        <v>1778</v>
      </c>
      <c r="B483" s="95" t="str">
        <f t="shared" si="10"/>
        <v>E-Antipanik Peg31, Leg, OutZ4.65</v>
      </c>
      <c r="C483" s="129">
        <f>SUMIF('TL-A E-Trim - E-Zyl 3.1'!$AT$12:$AT$261,A483,'TL-A E-Trim - E-Zyl 3.1'!$B$12:$B$261)</f>
        <v>0</v>
      </c>
      <c r="D483" s="127">
        <v>3051405000</v>
      </c>
      <c r="E483" s="135">
        <f t="shared" si="11"/>
        <v>0</v>
      </c>
    </row>
    <row r="484" spans="1:5" x14ac:dyDescent="0.25">
      <c r="A484" s="217" t="s">
        <v>1779</v>
      </c>
      <c r="B484" s="95" t="str">
        <f t="shared" si="10"/>
        <v>E-Antipanik Peg31, Leg, OutZ4.65</v>
      </c>
      <c r="C484" s="129">
        <f>SUMIF('TL-A E-Trim - E-Zyl 3.1'!$AT$12:$AT$261,A484,'TL-A E-Trim - E-Zyl 3.1'!$B$12:$B$261)</f>
        <v>0</v>
      </c>
      <c r="D484" s="127">
        <v>3051412000</v>
      </c>
      <c r="E484" s="135">
        <f t="shared" si="11"/>
        <v>0</v>
      </c>
    </row>
    <row r="485" spans="1:5" x14ac:dyDescent="0.25">
      <c r="A485" s="95" t="s">
        <v>1780</v>
      </c>
      <c r="B485" s="95" t="str">
        <f t="shared" si="10"/>
        <v>E-Antipanik Peg31, Leg, OutZ4.65</v>
      </c>
      <c r="C485" s="129">
        <f>SUMIF('TL-A E-Trim - E-Zyl 3.1'!$AT$12:$AT$261,A485,'TL-A E-Trim - E-Zyl 3.1'!$B$12:$B$261)</f>
        <v>0</v>
      </c>
      <c r="D485" s="127">
        <v>3051819000</v>
      </c>
      <c r="E485" s="135">
        <f t="shared" si="11"/>
        <v>0</v>
      </c>
    </row>
    <row r="486" spans="1:5" x14ac:dyDescent="0.25">
      <c r="A486" s="95" t="s">
        <v>1781</v>
      </c>
      <c r="B486" s="95" t="str">
        <f t="shared" si="10"/>
        <v>E-Antipanik Peg31, Leg, OutZ4.65</v>
      </c>
      <c r="C486" s="129">
        <f>SUMIF('TL-A E-Trim - E-Zyl 3.1'!$AT$12:$AT$261,A486,'TL-A E-Trim - E-Zyl 3.1'!$B$12:$B$261)</f>
        <v>0</v>
      </c>
      <c r="D486" s="127">
        <v>3051824000</v>
      </c>
      <c r="E486" s="135">
        <f t="shared" si="11"/>
        <v>0</v>
      </c>
    </row>
    <row r="487" spans="1:5" x14ac:dyDescent="0.25">
      <c r="A487" s="95" t="s">
        <v>1782</v>
      </c>
      <c r="B487" s="95" t="str">
        <f t="shared" si="10"/>
        <v>E-Antipanik Peg31, Leg, OutZ4.65</v>
      </c>
      <c r="C487" s="129">
        <f>SUMIF('TL-A E-Trim - E-Zyl 3.1'!$AT$12:$AT$261,A487,'TL-A E-Trim - E-Zyl 3.1'!$B$12:$B$261)</f>
        <v>0</v>
      </c>
      <c r="D487" s="127">
        <v>3051827000</v>
      </c>
      <c r="E487" s="135">
        <f t="shared" si="11"/>
        <v>0</v>
      </c>
    </row>
    <row r="488" spans="1:5" x14ac:dyDescent="0.25">
      <c r="A488" s="95" t="s">
        <v>1783</v>
      </c>
      <c r="B488" s="95" t="str">
        <f t="shared" si="10"/>
        <v>E-Antipanik Peg31, Leg, OutZ4.65</v>
      </c>
      <c r="C488" s="129">
        <f>SUMIF('TL-A E-Trim - E-Zyl 3.1'!$AT$12:$AT$261,A488,'TL-A E-Trim - E-Zyl 3.1'!$B$12:$B$261)</f>
        <v>0</v>
      </c>
      <c r="D488" s="127">
        <v>3051828000</v>
      </c>
      <c r="E488" s="135">
        <f t="shared" si="11"/>
        <v>0</v>
      </c>
    </row>
    <row r="489" spans="1:5" x14ac:dyDescent="0.25">
      <c r="A489" s="217" t="s">
        <v>1784</v>
      </c>
      <c r="B489" s="95" t="str">
        <f t="shared" si="10"/>
        <v>E-Antipanik Peg31, Leg, OutZ4.70</v>
      </c>
      <c r="C489" s="129">
        <f>SUMIF('TL-A E-Trim - E-Zyl 3.1'!$AT$12:$AT$261,A489,'TL-A E-Trim - E-Zyl 3.1'!$B$12:$B$261)</f>
        <v>0</v>
      </c>
      <c r="D489" s="127">
        <v>3051407000</v>
      </c>
      <c r="E489" s="135">
        <f t="shared" si="11"/>
        <v>0</v>
      </c>
    </row>
    <row r="490" spans="1:5" x14ac:dyDescent="0.25">
      <c r="A490" s="217" t="s">
        <v>1785</v>
      </c>
      <c r="B490" s="95" t="str">
        <f t="shared" si="10"/>
        <v>E-Antipanik Peg31, Leg, OutZ4.70</v>
      </c>
      <c r="C490" s="129">
        <f>SUMIF('TL-A E-Trim - E-Zyl 3.1'!$AT$12:$AT$261,A490,'TL-A E-Trim - E-Zyl 3.1'!$B$12:$B$261)</f>
        <v>0</v>
      </c>
      <c r="D490" s="127">
        <v>3051414000</v>
      </c>
      <c r="E490" s="135">
        <f t="shared" si="11"/>
        <v>0</v>
      </c>
    </row>
    <row r="491" spans="1:5" x14ac:dyDescent="0.25">
      <c r="A491" s="95" t="s">
        <v>1786</v>
      </c>
      <c r="B491" s="95" t="str">
        <f t="shared" si="10"/>
        <v>E-Antipanik Peg31, Leg, OutZ4.70</v>
      </c>
      <c r="C491" s="129">
        <f>SUMIF('TL-A E-Trim - E-Zyl 3.1'!$AT$12:$AT$261,A491,'TL-A E-Trim - E-Zyl 3.1'!$B$12:$B$261)</f>
        <v>0</v>
      </c>
      <c r="D491" s="127">
        <v>3051821000</v>
      </c>
      <c r="E491" s="135">
        <f t="shared" si="11"/>
        <v>0</v>
      </c>
    </row>
    <row r="492" spans="1:5" x14ac:dyDescent="0.25">
      <c r="A492" s="95" t="s">
        <v>1787</v>
      </c>
      <c r="B492" s="95" t="str">
        <f t="shared" si="10"/>
        <v>E-Antipanik Peg31, Leg, OutZ4.70</v>
      </c>
      <c r="C492" s="129">
        <f>SUMIF('TL-A E-Trim - E-Zyl 3.1'!$AT$12:$AT$261,A492,'TL-A E-Trim - E-Zyl 3.1'!$B$12:$B$261)</f>
        <v>0</v>
      </c>
      <c r="D492" s="127">
        <v>3051826000</v>
      </c>
      <c r="E492" s="135">
        <f t="shared" si="11"/>
        <v>0</v>
      </c>
    </row>
    <row r="493" spans="1:5" x14ac:dyDescent="0.25">
      <c r="A493" s="95" t="s">
        <v>1788</v>
      </c>
      <c r="B493" s="95" t="str">
        <f t="shared" si="10"/>
        <v>E-Antipanik Peg31, Leg, OutZ4.70</v>
      </c>
      <c r="C493" s="129">
        <f>SUMIF('TL-A E-Trim - E-Zyl 3.1'!$AT$12:$AT$261,A493,'TL-A E-Trim - E-Zyl 3.1'!$B$12:$B$261)</f>
        <v>0</v>
      </c>
      <c r="D493" s="127">
        <v>3051829000</v>
      </c>
      <c r="E493" s="135">
        <f t="shared" si="11"/>
        <v>0</v>
      </c>
    </row>
    <row r="494" spans="1:5" x14ac:dyDescent="0.25">
      <c r="A494" s="95" t="s">
        <v>1789</v>
      </c>
      <c r="B494" s="95" t="str">
        <f t="shared" si="10"/>
        <v>E-Antipanik Peg31, Leg, OutZ4.70</v>
      </c>
      <c r="C494" s="129">
        <f>SUMIF('TL-A E-Trim - E-Zyl 3.1'!$AT$12:$AT$261,A494,'TL-A E-Trim - E-Zyl 3.1'!$B$12:$B$261)</f>
        <v>0</v>
      </c>
      <c r="D494" s="127">
        <v>3051830000</v>
      </c>
      <c r="E494" s="135">
        <f t="shared" si="11"/>
        <v>0</v>
      </c>
    </row>
    <row r="495" spans="1:5" x14ac:dyDescent="0.25">
      <c r="A495" s="95" t="s">
        <v>1790</v>
      </c>
      <c r="B495" s="95" t="str">
        <f t="shared" si="10"/>
        <v>E-Antipanik Peg31, Leg, OutZ4.30</v>
      </c>
      <c r="C495" s="129">
        <f>SUMIF('TL-A E-Trim - E-Zyl 3.1'!$AT$12:$AT$261,A495,'TL-A E-Trim - E-Zyl 3.1'!$B$12:$B$261)</f>
        <v>0</v>
      </c>
      <c r="D495" s="127">
        <v>3051831000</v>
      </c>
      <c r="E495" s="135">
        <f t="shared" si="11"/>
        <v>0</v>
      </c>
    </row>
    <row r="496" spans="1:5" x14ac:dyDescent="0.25">
      <c r="A496" s="95" t="s">
        <v>1791</v>
      </c>
      <c r="B496" s="95" t="str">
        <f t="shared" si="10"/>
        <v>E-Antipanik Peg31, Leg, OutZ4.55</v>
      </c>
      <c r="C496" s="129">
        <f>SUMIF('TL-A E-Trim - E-Zyl 3.1'!$AT$12:$AT$261,A496,'TL-A E-Trim - E-Zyl 3.1'!$B$12:$B$261)</f>
        <v>0</v>
      </c>
      <c r="D496" s="127">
        <v>3051832000</v>
      </c>
      <c r="E496" s="135">
        <f t="shared" si="11"/>
        <v>0</v>
      </c>
    </row>
    <row r="497" spans="1:5" x14ac:dyDescent="0.25">
      <c r="A497" s="95" t="s">
        <v>1792</v>
      </c>
      <c r="B497" s="95" t="str">
        <f t="shared" si="10"/>
        <v>E-Antipanik Peg31, Leg, OutZ4.30</v>
      </c>
      <c r="C497" s="129">
        <f>SUMIF('TL-A E-Trim - E-Zyl 3.1'!$AT$12:$AT$261,A497,'TL-A E-Trim - E-Zyl 3.1'!$B$12:$B$261)</f>
        <v>0</v>
      </c>
      <c r="D497" s="127">
        <v>3051833000</v>
      </c>
      <c r="E497" s="135">
        <f t="shared" si="11"/>
        <v>0</v>
      </c>
    </row>
    <row r="498" spans="1:5" x14ac:dyDescent="0.25">
      <c r="A498" s="95" t="s">
        <v>1793</v>
      </c>
      <c r="B498" s="95" t="str">
        <f t="shared" si="10"/>
        <v>E-Antipanik Peg31, Leg, OutZ4.60</v>
      </c>
      <c r="C498" s="129">
        <f>SUMIF('TL-A E-Trim - E-Zyl 3.1'!$AT$12:$AT$261,A498,'TL-A E-Trim - E-Zyl 3.1'!$B$12:$B$261)</f>
        <v>0</v>
      </c>
      <c r="D498" s="127">
        <v>3051834000</v>
      </c>
      <c r="E498" s="135">
        <f t="shared" si="11"/>
        <v>0</v>
      </c>
    </row>
    <row r="499" spans="1:5" x14ac:dyDescent="0.25">
      <c r="A499" s="95" t="s">
        <v>1794</v>
      </c>
      <c r="B499" s="95" t="str">
        <f t="shared" si="10"/>
        <v>E-Antipanik Peg31, Leg, OutZ4.30</v>
      </c>
      <c r="C499" s="129">
        <f>SUMIF('TL-A E-Trim - E-Zyl 3.1'!$AT$12:$AT$261,A499,'TL-A E-Trim - E-Zyl 3.1'!$B$12:$B$261)</f>
        <v>0</v>
      </c>
      <c r="D499" s="127">
        <v>3051835000</v>
      </c>
      <c r="E499" s="135">
        <f t="shared" si="11"/>
        <v>0</v>
      </c>
    </row>
    <row r="500" spans="1:5" x14ac:dyDescent="0.25">
      <c r="A500" s="95" t="s">
        <v>1795</v>
      </c>
      <c r="B500" s="95" t="str">
        <f t="shared" si="10"/>
        <v>E-Antipanik Peg31, Leg, OutZ4.65</v>
      </c>
      <c r="C500" s="129">
        <f>SUMIF('TL-A E-Trim - E-Zyl 3.1'!$AT$12:$AT$261,A500,'TL-A E-Trim - E-Zyl 3.1'!$B$12:$B$261)</f>
        <v>0</v>
      </c>
      <c r="D500" s="127">
        <v>3051836000</v>
      </c>
      <c r="E500" s="135">
        <f t="shared" si="11"/>
        <v>0</v>
      </c>
    </row>
    <row r="501" spans="1:5" x14ac:dyDescent="0.25">
      <c r="A501" s="95" t="s">
        <v>1796</v>
      </c>
      <c r="B501" s="95" t="str">
        <f t="shared" si="10"/>
        <v>E-Antipanik Peg31, Leg, OutZ4.30</v>
      </c>
      <c r="C501" s="129">
        <f>SUMIF('TL-A E-Trim - E-Zyl 3.1'!$AT$12:$AT$261,A501,'TL-A E-Trim - E-Zyl 3.1'!$B$12:$B$261)</f>
        <v>0</v>
      </c>
      <c r="D501" s="127">
        <v>3051837000</v>
      </c>
      <c r="E501" s="135">
        <f t="shared" si="11"/>
        <v>0</v>
      </c>
    </row>
    <row r="502" spans="1:5" x14ac:dyDescent="0.25">
      <c r="A502" s="95" t="s">
        <v>1797</v>
      </c>
      <c r="B502" s="95" t="str">
        <f t="shared" si="10"/>
        <v>E-Antipanik Peg31, Leg, OutZ4.70</v>
      </c>
      <c r="C502" s="129">
        <f>SUMIF('TL-A E-Trim - E-Zyl 3.1'!$AT$12:$AT$261,A502,'TL-A E-Trim - E-Zyl 3.1'!$B$12:$B$261)</f>
        <v>0</v>
      </c>
      <c r="D502" s="127">
        <v>3051838000</v>
      </c>
      <c r="E502" s="135">
        <f t="shared" si="11"/>
        <v>0</v>
      </c>
    </row>
    <row r="503" spans="1:5" x14ac:dyDescent="0.25">
      <c r="A503" s="95" t="s">
        <v>1798</v>
      </c>
      <c r="B503" s="95" t="str">
        <f t="shared" si="10"/>
        <v>E-Antipanik Peg31, Leg, OutZ4.35</v>
      </c>
      <c r="C503" s="129">
        <f>SUMIF('TL-A E-Trim - E-Zyl 3.1'!$AT$12:$AT$261,A503,'TL-A E-Trim - E-Zyl 3.1'!$B$12:$B$261)</f>
        <v>0</v>
      </c>
      <c r="D503" s="127">
        <v>3051839000</v>
      </c>
      <c r="E503" s="135">
        <f t="shared" si="11"/>
        <v>0</v>
      </c>
    </row>
    <row r="504" spans="1:5" x14ac:dyDescent="0.25">
      <c r="A504" s="95" t="s">
        <v>1799</v>
      </c>
      <c r="B504" s="95" t="str">
        <f t="shared" si="10"/>
        <v>E-Antipanik Peg31, Leg, OutZ4.55</v>
      </c>
      <c r="C504" s="129">
        <f>SUMIF('TL-A E-Trim - E-Zyl 3.1'!$AT$12:$AT$261,A504,'TL-A E-Trim - E-Zyl 3.1'!$B$12:$B$261)</f>
        <v>0</v>
      </c>
      <c r="D504" s="127">
        <v>3051840000</v>
      </c>
      <c r="E504" s="135">
        <f t="shared" si="11"/>
        <v>0</v>
      </c>
    </row>
    <row r="505" spans="1:5" x14ac:dyDescent="0.25">
      <c r="A505" s="95" t="s">
        <v>1800</v>
      </c>
      <c r="B505" s="95" t="str">
        <f t="shared" si="10"/>
        <v>E-Antipanik Peg31, Leg, OutZ4.35</v>
      </c>
      <c r="C505" s="129">
        <f>SUMIF('TL-A E-Trim - E-Zyl 3.1'!$AT$12:$AT$261,A505,'TL-A E-Trim - E-Zyl 3.1'!$B$12:$B$261)</f>
        <v>0</v>
      </c>
      <c r="D505" s="127">
        <v>3051841000</v>
      </c>
      <c r="E505" s="135">
        <f t="shared" si="11"/>
        <v>0</v>
      </c>
    </row>
    <row r="506" spans="1:5" x14ac:dyDescent="0.25">
      <c r="A506" s="95" t="s">
        <v>1801</v>
      </c>
      <c r="B506" s="95" t="str">
        <f t="shared" si="10"/>
        <v>E-Antipanik Peg31, Leg, OutZ4.60</v>
      </c>
      <c r="C506" s="129">
        <f>SUMIF('TL-A E-Trim - E-Zyl 3.1'!$AT$12:$AT$261,A506,'TL-A E-Trim - E-Zyl 3.1'!$B$12:$B$261)</f>
        <v>0</v>
      </c>
      <c r="D506" s="127">
        <v>3051842000</v>
      </c>
      <c r="E506" s="135">
        <f t="shared" si="11"/>
        <v>0</v>
      </c>
    </row>
    <row r="507" spans="1:5" x14ac:dyDescent="0.25">
      <c r="A507" s="95" t="s">
        <v>1802</v>
      </c>
      <c r="B507" s="95" t="str">
        <f t="shared" si="10"/>
        <v>E-Antipanik Peg31, Leg, OutZ4.35</v>
      </c>
      <c r="C507" s="129">
        <f>SUMIF('TL-A E-Trim - E-Zyl 3.1'!$AT$12:$AT$261,A507,'TL-A E-Trim - E-Zyl 3.1'!$B$12:$B$261)</f>
        <v>0</v>
      </c>
      <c r="D507" s="127">
        <v>3051843000</v>
      </c>
      <c r="E507" s="135">
        <f t="shared" si="11"/>
        <v>0</v>
      </c>
    </row>
    <row r="508" spans="1:5" x14ac:dyDescent="0.25">
      <c r="A508" s="95" t="s">
        <v>1803</v>
      </c>
      <c r="B508" s="95" t="str">
        <f t="shared" si="10"/>
        <v>E-Antipanik Peg31, Leg, OutZ4.65</v>
      </c>
      <c r="C508" s="129">
        <f>SUMIF('TL-A E-Trim - E-Zyl 3.1'!$AT$12:$AT$261,A508,'TL-A E-Trim - E-Zyl 3.1'!$B$12:$B$261)</f>
        <v>0</v>
      </c>
      <c r="D508" s="127">
        <v>3051844000</v>
      </c>
      <c r="E508" s="135">
        <f t="shared" si="11"/>
        <v>0</v>
      </c>
    </row>
    <row r="509" spans="1:5" x14ac:dyDescent="0.25">
      <c r="A509" s="95" t="s">
        <v>1804</v>
      </c>
      <c r="B509" s="95" t="str">
        <f t="shared" si="10"/>
        <v>E-Antipanik Peg31, Leg, OutZ4.35</v>
      </c>
      <c r="C509" s="129">
        <f>SUMIF('TL-A E-Trim - E-Zyl 3.1'!$AT$12:$AT$261,A509,'TL-A E-Trim - E-Zyl 3.1'!$B$12:$B$261)</f>
        <v>0</v>
      </c>
      <c r="D509" s="127">
        <v>3051845000</v>
      </c>
      <c r="E509" s="135">
        <f t="shared" si="11"/>
        <v>0</v>
      </c>
    </row>
    <row r="510" spans="1:5" x14ac:dyDescent="0.25">
      <c r="A510" s="95" t="s">
        <v>1805</v>
      </c>
      <c r="B510" s="95" t="str">
        <f t="shared" si="10"/>
        <v>E-Antipanik Peg31, Leg, OutZ4.70</v>
      </c>
      <c r="C510" s="129">
        <f>SUMIF('TL-A E-Trim - E-Zyl 3.1'!$AT$12:$AT$261,A510,'TL-A E-Trim - E-Zyl 3.1'!$B$12:$B$261)</f>
        <v>0</v>
      </c>
      <c r="D510" s="127">
        <v>3051846000</v>
      </c>
      <c r="E510" s="135">
        <f t="shared" si="11"/>
        <v>0</v>
      </c>
    </row>
    <row r="511" spans="1:5" x14ac:dyDescent="0.25">
      <c r="A511" s="95" t="s">
        <v>1806</v>
      </c>
      <c r="B511" s="95" t="str">
        <f t="shared" si="10"/>
        <v>E-Antipanik Peg31, Leg, OutZ4.40</v>
      </c>
      <c r="C511" s="129">
        <f>SUMIF('TL-A E-Trim - E-Zyl 3.1'!$AT$12:$AT$261,A511,'TL-A E-Trim - E-Zyl 3.1'!$B$12:$B$261)</f>
        <v>0</v>
      </c>
      <c r="D511" s="127">
        <v>3051847000</v>
      </c>
      <c r="E511" s="135">
        <f t="shared" si="11"/>
        <v>0</v>
      </c>
    </row>
    <row r="512" spans="1:5" x14ac:dyDescent="0.25">
      <c r="A512" s="95" t="s">
        <v>1807</v>
      </c>
      <c r="B512" s="95" t="str">
        <f t="shared" si="10"/>
        <v>E-Antipanik Peg31, Leg, OutZ4.55</v>
      </c>
      <c r="C512" s="129">
        <f>SUMIF('TL-A E-Trim - E-Zyl 3.1'!$AT$12:$AT$261,A512,'TL-A E-Trim - E-Zyl 3.1'!$B$12:$B$261)</f>
        <v>0</v>
      </c>
      <c r="D512" s="127">
        <v>3051848000</v>
      </c>
      <c r="E512" s="135">
        <f t="shared" si="11"/>
        <v>0</v>
      </c>
    </row>
    <row r="513" spans="1:5" x14ac:dyDescent="0.25">
      <c r="A513" s="95" t="s">
        <v>1808</v>
      </c>
      <c r="B513" s="95" t="str">
        <f t="shared" si="10"/>
        <v>E-Antipanik Peg31, Leg, OutZ4.40</v>
      </c>
      <c r="C513" s="129">
        <f>SUMIF('TL-A E-Trim - E-Zyl 3.1'!$AT$12:$AT$261,A513,'TL-A E-Trim - E-Zyl 3.1'!$B$12:$B$261)</f>
        <v>0</v>
      </c>
      <c r="D513" s="127">
        <v>3051849000</v>
      </c>
      <c r="E513" s="135">
        <f t="shared" si="11"/>
        <v>0</v>
      </c>
    </row>
    <row r="514" spans="1:5" x14ac:dyDescent="0.25">
      <c r="A514" s="95" t="s">
        <v>1809</v>
      </c>
      <c r="B514" s="95" t="str">
        <f t="shared" si="10"/>
        <v>E-Antipanik Peg31, Leg, OutZ4.60</v>
      </c>
      <c r="C514" s="129">
        <f>SUMIF('TL-A E-Trim - E-Zyl 3.1'!$AT$12:$AT$261,A514,'TL-A E-Trim - E-Zyl 3.1'!$B$12:$B$261)</f>
        <v>0</v>
      </c>
      <c r="D514" s="127">
        <v>3051850000</v>
      </c>
      <c r="E514" s="135">
        <f t="shared" si="11"/>
        <v>0</v>
      </c>
    </row>
    <row r="515" spans="1:5" x14ac:dyDescent="0.25">
      <c r="A515" s="95" t="s">
        <v>1810</v>
      </c>
      <c r="B515" s="95" t="str">
        <f t="shared" si="10"/>
        <v>E-Antipanik Peg31, Leg, OutZ4.40</v>
      </c>
      <c r="C515" s="129">
        <f>SUMIF('TL-A E-Trim - E-Zyl 3.1'!$AT$12:$AT$261,A515,'TL-A E-Trim - E-Zyl 3.1'!$B$12:$B$261)</f>
        <v>0</v>
      </c>
      <c r="D515" s="127">
        <v>3051851000</v>
      </c>
      <c r="E515" s="135">
        <f t="shared" si="11"/>
        <v>0</v>
      </c>
    </row>
    <row r="516" spans="1:5" x14ac:dyDescent="0.25">
      <c r="A516" s="95" t="s">
        <v>1811</v>
      </c>
      <c r="B516" s="95" t="str">
        <f t="shared" si="10"/>
        <v>E-Antipanik Peg31, Leg, OutZ4.65</v>
      </c>
      <c r="C516" s="129">
        <f>SUMIF('TL-A E-Trim - E-Zyl 3.1'!$AT$12:$AT$261,A516,'TL-A E-Trim - E-Zyl 3.1'!$B$12:$B$261)</f>
        <v>0</v>
      </c>
      <c r="D516" s="127">
        <v>3051852000</v>
      </c>
      <c r="E516" s="135">
        <f t="shared" si="11"/>
        <v>0</v>
      </c>
    </row>
    <row r="517" spans="1:5" x14ac:dyDescent="0.25">
      <c r="A517" s="95" t="s">
        <v>1812</v>
      </c>
      <c r="B517" s="95" t="str">
        <f t="shared" si="10"/>
        <v>E-Antipanik Peg31, Leg, OutZ4.40</v>
      </c>
      <c r="C517" s="129">
        <f>SUMIF('TL-A E-Trim - E-Zyl 3.1'!$AT$12:$AT$261,A517,'TL-A E-Trim - E-Zyl 3.1'!$B$12:$B$261)</f>
        <v>0</v>
      </c>
      <c r="D517" s="127">
        <v>3051853000</v>
      </c>
      <c r="E517" s="135">
        <f t="shared" si="11"/>
        <v>0</v>
      </c>
    </row>
    <row r="518" spans="1:5" x14ac:dyDescent="0.25">
      <c r="A518" s="95" t="s">
        <v>1813</v>
      </c>
      <c r="B518" s="95" t="str">
        <f t="shared" si="10"/>
        <v>E-Antipanik Peg31, Leg, OutZ4.70</v>
      </c>
      <c r="C518" s="129">
        <f>SUMIF('TL-A E-Trim - E-Zyl 3.1'!$AT$12:$AT$261,A518,'TL-A E-Trim - E-Zyl 3.1'!$B$12:$B$261)</f>
        <v>0</v>
      </c>
      <c r="D518" s="127">
        <v>3051854000</v>
      </c>
      <c r="E518" s="135">
        <f t="shared" si="11"/>
        <v>0</v>
      </c>
    </row>
    <row r="519" spans="1:5" x14ac:dyDescent="0.25">
      <c r="A519" s="95"/>
      <c r="B519" s="95"/>
      <c r="C519" s="127"/>
      <c r="D519" s="127"/>
      <c r="E519" s="127"/>
    </row>
    <row r="520" spans="1:5" x14ac:dyDescent="0.25">
      <c r="A520" s="95"/>
      <c r="B520" s="95"/>
      <c r="C520" s="127"/>
      <c r="D520" s="127"/>
      <c r="E520" s="127"/>
    </row>
    <row r="521" spans="1:5" ht="15.75" thickBot="1" x14ac:dyDescent="0.3">
      <c r="A521" s="128" t="s">
        <v>868</v>
      </c>
      <c r="B521" s="128" t="str">
        <f>A521</f>
        <v>Zubehör &amp; Ersatzteile</v>
      </c>
      <c r="C521" s="133"/>
      <c r="D521" s="133"/>
      <c r="E521" s="133"/>
    </row>
    <row r="522" spans="1:5" ht="15.75" thickTop="1" x14ac:dyDescent="0.25">
      <c r="A522" s="93" t="s">
        <v>869</v>
      </c>
      <c r="B522" s="95"/>
      <c r="C522" s="129">
        <f>SUMIF('TL-A E-Trim - E-Zyl 3.1'!$AT$12:$AT$261,A522,'TL-A E-Trim - E-Zyl 3.1'!$B$12:$B$261)</f>
        <v>0</v>
      </c>
      <c r="D522" s="127" t="s">
        <v>870</v>
      </c>
      <c r="E522" s="135">
        <f t="shared" ref="E522:E587" si="12">C522</f>
        <v>0</v>
      </c>
    </row>
    <row r="523" spans="1:5" x14ac:dyDescent="0.25">
      <c r="A523" s="93" t="s">
        <v>871</v>
      </c>
      <c r="B523" s="95"/>
      <c r="C523" s="129">
        <f>SUMIF('TL-A E-Trim - E-Zyl 3.1'!$AT$12:$AT$261,A523,'TL-A E-Trim - E-Zyl 3.1'!$B$12:$B$261)</f>
        <v>0</v>
      </c>
      <c r="D523" s="127" t="s">
        <v>872</v>
      </c>
      <c r="E523" s="135">
        <f t="shared" si="12"/>
        <v>0</v>
      </c>
    </row>
    <row r="524" spans="1:5" x14ac:dyDescent="0.25">
      <c r="A524" s="93" t="s">
        <v>873</v>
      </c>
      <c r="B524" s="95"/>
      <c r="C524" s="129">
        <f>SUMIF('TL-A E-Trim - E-Zyl 3.1'!$AT$12:$AT$261,A524,'TL-A E-Trim - E-Zyl 3.1'!$B$12:$B$261)</f>
        <v>0</v>
      </c>
      <c r="D524" s="127" t="s">
        <v>874</v>
      </c>
      <c r="E524" s="135">
        <f t="shared" si="12"/>
        <v>0</v>
      </c>
    </row>
    <row r="525" spans="1:5" x14ac:dyDescent="0.25">
      <c r="A525" s="93" t="s">
        <v>875</v>
      </c>
      <c r="B525" s="95"/>
      <c r="C525" s="129">
        <f>SUMIF('TL-A E-Trim - E-Zyl 3.1'!$AT$12:$AT$261,A525,'TL-A E-Trim - E-Zyl 3.1'!$B$12:$B$261)</f>
        <v>0</v>
      </c>
      <c r="D525" s="127" t="s">
        <v>876</v>
      </c>
      <c r="E525" s="135">
        <f t="shared" si="12"/>
        <v>0</v>
      </c>
    </row>
    <row r="526" spans="1:5" x14ac:dyDescent="0.25">
      <c r="A526" s="95" t="s">
        <v>877</v>
      </c>
      <c r="B526" s="95"/>
      <c r="C526" s="129">
        <f>SUMIF('TL-A E-Trim - E-Zyl 3.1'!$AT$12:$AT$261,A526,'TL-A E-Trim - E-Zyl 3.1'!$B$12:$B$261)</f>
        <v>0</v>
      </c>
      <c r="D526" s="127" t="s">
        <v>878</v>
      </c>
      <c r="E526" s="135">
        <f t="shared" si="12"/>
        <v>0</v>
      </c>
    </row>
    <row r="527" spans="1:5" x14ac:dyDescent="0.25">
      <c r="A527" s="95" t="s">
        <v>879</v>
      </c>
      <c r="B527" s="95"/>
      <c r="C527" s="129">
        <f>SUMIF('TL-A E-Trim - E-Zyl 3.1'!$AT$12:$AT$261,A527,'TL-A E-Trim - E-Zyl 3.1'!$B$12:$B$261)</f>
        <v>0</v>
      </c>
      <c r="D527" s="127" t="s">
        <v>880</v>
      </c>
      <c r="E527" s="135">
        <f t="shared" si="12"/>
        <v>0</v>
      </c>
    </row>
    <row r="528" spans="1:5" x14ac:dyDescent="0.25">
      <c r="A528" s="95" t="s">
        <v>881</v>
      </c>
      <c r="B528" s="95"/>
      <c r="C528" s="129">
        <f>SUMIF('TL-A E-Trim - E-Zyl 3.1'!$AT$12:$AT$261,A528,'TL-A E-Trim - E-Zyl 3.1'!$B$12:$B$261)</f>
        <v>0</v>
      </c>
      <c r="D528" s="127" t="s">
        <v>882</v>
      </c>
      <c r="E528" s="135">
        <f t="shared" si="12"/>
        <v>0</v>
      </c>
    </row>
    <row r="529" spans="1:5" x14ac:dyDescent="0.25">
      <c r="A529" s="95" t="s">
        <v>883</v>
      </c>
      <c r="B529" s="95"/>
      <c r="C529" s="129">
        <f>SUMIF('TL-A E-Trim - E-Zyl 3.1'!$AT$12:$AT$261,A529,'TL-A E-Trim - E-Zyl 3.1'!$B$12:$B$261)</f>
        <v>0</v>
      </c>
      <c r="D529" s="127" t="s">
        <v>884</v>
      </c>
      <c r="E529" s="135">
        <f t="shared" si="12"/>
        <v>0</v>
      </c>
    </row>
    <row r="530" spans="1:5" x14ac:dyDescent="0.25">
      <c r="A530" s="95"/>
      <c r="B530" s="95"/>
      <c r="C530" s="127"/>
      <c r="D530" s="127"/>
      <c r="E530" s="127"/>
    </row>
    <row r="531" spans="1:5" x14ac:dyDescent="0.25">
      <c r="A531" s="94" t="s">
        <v>885</v>
      </c>
      <c r="B531" s="95"/>
      <c r="C531" s="127"/>
      <c r="D531" s="127"/>
      <c r="E531" s="127"/>
    </row>
    <row r="532" spans="1:5" x14ac:dyDescent="0.25">
      <c r="A532" s="94" t="s">
        <v>886</v>
      </c>
      <c r="B532" s="95"/>
      <c r="C532" s="127"/>
      <c r="D532" s="127"/>
      <c r="E532" s="127"/>
    </row>
    <row r="533" spans="1:5" x14ac:dyDescent="0.25">
      <c r="A533" s="94" t="s">
        <v>887</v>
      </c>
      <c r="B533" s="95"/>
      <c r="C533" s="127"/>
      <c r="D533" s="127"/>
      <c r="E533" s="127"/>
    </row>
    <row r="534" spans="1:5" x14ac:dyDescent="0.25">
      <c r="A534" s="94" t="s">
        <v>888</v>
      </c>
      <c r="B534" s="95"/>
      <c r="C534" s="127"/>
      <c r="D534" s="127"/>
      <c r="E534" s="127"/>
    </row>
    <row r="535" spans="1:5" ht="15.75" thickBot="1" x14ac:dyDescent="0.3">
      <c r="A535" s="188"/>
      <c r="B535" s="191" t="s">
        <v>889</v>
      </c>
      <c r="C535" s="203"/>
      <c r="D535" s="203"/>
      <c r="E535" s="203"/>
    </row>
    <row r="536" spans="1:5" ht="15.75" thickTop="1" x14ac:dyDescent="0.25">
      <c r="A536" s="176" t="s">
        <v>1814</v>
      </c>
      <c r="B536" s="190" t="s">
        <v>1814</v>
      </c>
      <c r="C536" s="138">
        <f>SUMIF('TL-A E-Trim - E-Zyl 3.1'!$AT$12:$AT$261,A536,'TL-A E-Trim - E-Zyl 3.1'!$B$12:$B$261)</f>
        <v>0</v>
      </c>
      <c r="D536" s="198">
        <v>3052101000</v>
      </c>
      <c r="E536" s="135">
        <f t="shared" si="12"/>
        <v>0</v>
      </c>
    </row>
    <row r="537" spans="1:5" x14ac:dyDescent="0.25">
      <c r="A537" s="176" t="s">
        <v>1815</v>
      </c>
      <c r="B537" s="190" t="s">
        <v>1815</v>
      </c>
      <c r="C537" s="138">
        <f>SUMIF('TL-A E-Trim - E-Zyl 3.1'!$AT$12:$AT$261,A537,'TL-A E-Trim - E-Zyl 3.1'!$B$12:$B$261)</f>
        <v>0</v>
      </c>
      <c r="D537" s="199">
        <v>3052102000</v>
      </c>
      <c r="E537" s="135">
        <f t="shared" si="12"/>
        <v>0</v>
      </c>
    </row>
    <row r="538" spans="1:5" x14ac:dyDescent="0.25">
      <c r="A538" s="176" t="s">
        <v>1816</v>
      </c>
      <c r="B538" s="190" t="s">
        <v>1816</v>
      </c>
      <c r="C538" s="138">
        <f>SUMIF('TL-A E-Trim - E-Zyl 3.1'!$AT$12:$AT$261,A538,'TL-A E-Trim - E-Zyl 3.1'!$B$12:$B$261)</f>
        <v>0</v>
      </c>
      <c r="D538" s="199">
        <v>3052103000</v>
      </c>
      <c r="E538" s="135">
        <f t="shared" si="12"/>
        <v>0</v>
      </c>
    </row>
    <row r="539" spans="1:5" x14ac:dyDescent="0.25">
      <c r="A539" s="176" t="s">
        <v>1817</v>
      </c>
      <c r="B539" s="190" t="s">
        <v>1817</v>
      </c>
      <c r="C539" s="138">
        <f>SUMIF('TL-A E-Trim - E-Zyl 3.1'!$AT$12:$AT$261,A539,'TL-A E-Trim - E-Zyl 3.1'!$B$12:$B$261)</f>
        <v>0</v>
      </c>
      <c r="D539" s="199">
        <v>3052104000</v>
      </c>
      <c r="E539" s="135">
        <f t="shared" si="12"/>
        <v>0</v>
      </c>
    </row>
    <row r="540" spans="1:5" x14ac:dyDescent="0.25">
      <c r="A540" s="176" t="s">
        <v>1818</v>
      </c>
      <c r="B540" s="190" t="s">
        <v>1818</v>
      </c>
      <c r="C540" s="138">
        <f>SUMIF('TL-A E-Trim - E-Zyl 3.1'!$AT$12:$AT$261,A540,'TL-A E-Trim - E-Zyl 3.1'!$B$12:$B$261)</f>
        <v>0</v>
      </c>
      <c r="D540" s="199">
        <v>3052105000</v>
      </c>
      <c r="E540" s="135">
        <f t="shared" si="12"/>
        <v>0</v>
      </c>
    </row>
    <row r="541" spans="1:5" x14ac:dyDescent="0.25">
      <c r="A541" s="176" t="s">
        <v>1819</v>
      </c>
      <c r="B541" s="190" t="s">
        <v>1819</v>
      </c>
      <c r="C541" s="138">
        <f>SUMIF('TL-A E-Trim - E-Zyl 3.1'!$AT$12:$AT$261,A541,'TL-A E-Trim - E-Zyl 3.1'!$B$12:$B$261)</f>
        <v>0</v>
      </c>
      <c r="D541" s="199">
        <v>3052106000</v>
      </c>
      <c r="E541" s="135">
        <f t="shared" si="12"/>
        <v>0</v>
      </c>
    </row>
    <row r="542" spans="1:5" x14ac:dyDescent="0.25">
      <c r="A542" s="176" t="s">
        <v>1820</v>
      </c>
      <c r="B542" s="190" t="s">
        <v>1820</v>
      </c>
      <c r="C542" s="138">
        <f>SUMIF('TL-A E-Trim - E-Zyl 3.1'!$AT$12:$AT$261,A542,'TL-A E-Trim - E-Zyl 3.1'!$B$12:$B$261)</f>
        <v>0</v>
      </c>
      <c r="D542" s="199">
        <v>3052107000</v>
      </c>
      <c r="E542" s="135">
        <f t="shared" si="12"/>
        <v>0</v>
      </c>
    </row>
    <row r="543" spans="1:5" x14ac:dyDescent="0.25">
      <c r="A543" s="176" t="s">
        <v>1821</v>
      </c>
      <c r="B543" s="190" t="s">
        <v>1821</v>
      </c>
      <c r="C543" s="138">
        <f>SUMIF('TL-A E-Trim - E-Zyl 3.1'!$AT$12:$AT$261,A543,'TL-A E-Trim - E-Zyl 3.1'!$B$12:$B$261)</f>
        <v>0</v>
      </c>
      <c r="D543" s="199">
        <v>3052108000</v>
      </c>
      <c r="E543" s="135">
        <f t="shared" si="12"/>
        <v>0</v>
      </c>
    </row>
    <row r="544" spans="1:5" x14ac:dyDescent="0.25">
      <c r="A544" s="176" t="s">
        <v>1822</v>
      </c>
      <c r="B544" s="190" t="s">
        <v>1822</v>
      </c>
      <c r="C544" s="138">
        <f>SUMIF('TL-A E-Trim - E-Zyl 3.1'!$AT$12:$AT$261,A544,'TL-A E-Trim - E-Zyl 3.1'!$B$12:$B$261)</f>
        <v>0</v>
      </c>
      <c r="D544" s="199">
        <v>3052109000</v>
      </c>
      <c r="E544" s="135">
        <f t="shared" si="12"/>
        <v>0</v>
      </c>
    </row>
    <row r="545" spans="1:5" x14ac:dyDescent="0.25">
      <c r="A545" s="176" t="s">
        <v>1823</v>
      </c>
      <c r="B545" s="190" t="s">
        <v>1823</v>
      </c>
      <c r="C545" s="138">
        <f>SUMIF('TL-A E-Trim - E-Zyl 3.1'!$AT$12:$AT$261,A545,'TL-A E-Trim - E-Zyl 3.1'!$B$12:$B$261)</f>
        <v>0</v>
      </c>
      <c r="D545" s="199">
        <v>3052110000</v>
      </c>
      <c r="E545" s="135">
        <f t="shared" si="12"/>
        <v>0</v>
      </c>
    </row>
    <row r="546" spans="1:5" x14ac:dyDescent="0.25">
      <c r="A546" s="176" t="s">
        <v>1824</v>
      </c>
      <c r="B546" s="190" t="s">
        <v>1824</v>
      </c>
      <c r="C546" s="138">
        <f>SUMIF('TL-A E-Trim - E-Zyl 3.1'!$AT$12:$AT$261,A546,'TL-A E-Trim - E-Zyl 3.1'!$B$12:$B$261)</f>
        <v>0</v>
      </c>
      <c r="D546" s="199">
        <v>3052111000</v>
      </c>
      <c r="E546" s="135">
        <f t="shared" si="12"/>
        <v>0</v>
      </c>
    </row>
    <row r="547" spans="1:5" x14ac:dyDescent="0.25">
      <c r="A547" s="176" t="s">
        <v>1825</v>
      </c>
      <c r="B547" s="190" t="s">
        <v>1825</v>
      </c>
      <c r="C547" s="138">
        <f>SUMIF('TL-A E-Trim - E-Zyl 3.1'!$AT$12:$AT$261,A547,'TL-A E-Trim - E-Zyl 3.1'!$B$12:$B$261)</f>
        <v>0</v>
      </c>
      <c r="D547" s="211">
        <v>3052112000</v>
      </c>
      <c r="E547" s="106">
        <f t="shared" si="12"/>
        <v>0</v>
      </c>
    </row>
    <row r="548" spans="1:5" x14ac:dyDescent="0.25">
      <c r="A548" s="176" t="s">
        <v>1826</v>
      </c>
      <c r="B548" s="190" t="s">
        <v>1826</v>
      </c>
      <c r="C548" s="138">
        <f>SUMIF('TL-A E-Trim - E-Zyl 3.1'!$AT$12:$AT$261,A548,'TL-A E-Trim - E-Zyl 3.1'!$B$12:$B$261)</f>
        <v>0</v>
      </c>
      <c r="D548" s="211">
        <v>3052113000</v>
      </c>
      <c r="E548" s="106">
        <f t="shared" si="12"/>
        <v>0</v>
      </c>
    </row>
    <row r="549" spans="1:5" x14ac:dyDescent="0.25">
      <c r="A549" s="176" t="s">
        <v>1827</v>
      </c>
      <c r="B549" s="190" t="s">
        <v>1827</v>
      </c>
      <c r="C549" s="138">
        <f>SUMIF('TL-A E-Trim - E-Zyl 3.1'!$AT$12:$AT$261,A549,'TL-A E-Trim - E-Zyl 3.1'!$B$12:$B$261)</f>
        <v>0</v>
      </c>
      <c r="D549" s="211">
        <v>3052114000</v>
      </c>
      <c r="E549" s="106">
        <f t="shared" si="12"/>
        <v>0</v>
      </c>
    </row>
    <row r="550" spans="1:5" x14ac:dyDescent="0.25">
      <c r="A550" s="176" t="s">
        <v>1828</v>
      </c>
      <c r="B550" s="190" t="s">
        <v>1828</v>
      </c>
      <c r="C550" s="138">
        <f>SUMIF('TL-A E-Trim - E-Zyl 3.1'!$AT$12:$AT$261,A550,'TL-A E-Trim - E-Zyl 3.1'!$B$12:$B$261)</f>
        <v>0</v>
      </c>
      <c r="D550" s="211">
        <v>3052115000</v>
      </c>
      <c r="E550" s="106">
        <f t="shared" si="12"/>
        <v>0</v>
      </c>
    </row>
    <row r="551" spans="1:5" x14ac:dyDescent="0.25">
      <c r="A551" s="176" t="s">
        <v>1829</v>
      </c>
      <c r="B551" s="190" t="s">
        <v>1829</v>
      </c>
      <c r="C551" s="138">
        <f>SUMIF('TL-A E-Trim - E-Zyl 3.1'!$AT$12:$AT$261,A551,'TL-A E-Trim - E-Zyl 3.1'!$B$12:$B$261)</f>
        <v>0</v>
      </c>
      <c r="D551" s="211">
        <v>3052116000</v>
      </c>
      <c r="E551" s="106">
        <f t="shared" si="12"/>
        <v>0</v>
      </c>
    </row>
    <row r="552" spans="1:5" x14ac:dyDescent="0.25">
      <c r="A552" s="176" t="s">
        <v>1830</v>
      </c>
      <c r="B552" s="190" t="s">
        <v>1830</v>
      </c>
      <c r="C552" s="138">
        <f>SUMIF('TL-A E-Trim - E-Zyl 3.1'!$AT$12:$AT$261,A552,'TL-A E-Trim - E-Zyl 3.1'!$B$12:$B$261)</f>
        <v>0</v>
      </c>
      <c r="D552" s="211">
        <v>3052117000</v>
      </c>
      <c r="E552" s="106">
        <f t="shared" si="12"/>
        <v>0</v>
      </c>
    </row>
    <row r="553" spans="1:5" x14ac:dyDescent="0.25">
      <c r="A553" s="176" t="s">
        <v>1831</v>
      </c>
      <c r="B553" s="190" t="s">
        <v>1831</v>
      </c>
      <c r="C553" s="138">
        <f>SUMIF('TL-A E-Trim - E-Zyl 3.1'!$AT$12:$AT$261,A553,'TL-A E-Trim - E-Zyl 3.1'!$B$12:$B$261)</f>
        <v>0</v>
      </c>
      <c r="D553" s="211">
        <v>3052118000</v>
      </c>
      <c r="E553" s="106">
        <f t="shared" si="12"/>
        <v>0</v>
      </c>
    </row>
    <row r="554" spans="1:5" x14ac:dyDescent="0.25">
      <c r="A554" s="176" t="s">
        <v>1832</v>
      </c>
      <c r="B554" s="190" t="s">
        <v>1832</v>
      </c>
      <c r="C554" s="138">
        <f>SUMIF('TL-A E-Trim - E-Zyl 3.1'!$AT$12:$AT$261,A554,'TL-A E-Trim - E-Zyl 3.1'!$B$12:$B$261)</f>
        <v>0</v>
      </c>
      <c r="D554" s="211">
        <v>3052119000</v>
      </c>
      <c r="E554" s="106">
        <f t="shared" si="12"/>
        <v>0</v>
      </c>
    </row>
    <row r="555" spans="1:5" x14ac:dyDescent="0.25">
      <c r="A555" s="176" t="s">
        <v>1833</v>
      </c>
      <c r="B555" s="190" t="s">
        <v>1833</v>
      </c>
      <c r="C555" s="138">
        <f>SUMIF('TL-A E-Trim - E-Zyl 3.1'!$AT$12:$AT$261,A555,'TL-A E-Trim - E-Zyl 3.1'!$B$12:$B$261)</f>
        <v>0</v>
      </c>
      <c r="D555" s="211">
        <v>3052120000</v>
      </c>
      <c r="E555" s="106">
        <f t="shared" si="12"/>
        <v>0</v>
      </c>
    </row>
    <row r="556" spans="1:5" x14ac:dyDescent="0.25">
      <c r="A556" s="176" t="s">
        <v>1834</v>
      </c>
      <c r="B556" s="190" t="s">
        <v>1834</v>
      </c>
      <c r="C556" s="138">
        <f>SUMIF('TL-A E-Trim - E-Zyl 3.1'!$AT$12:$AT$261,A556,'TL-A E-Trim - E-Zyl 3.1'!$B$12:$B$261)</f>
        <v>0</v>
      </c>
      <c r="D556" s="211">
        <v>3052121000</v>
      </c>
      <c r="E556" s="106">
        <f t="shared" si="12"/>
        <v>0</v>
      </c>
    </row>
    <row r="557" spans="1:5" x14ac:dyDescent="0.25">
      <c r="A557" s="176" t="s">
        <v>1835</v>
      </c>
      <c r="B557" s="190" t="s">
        <v>1835</v>
      </c>
      <c r="C557" s="138">
        <f>SUMIF('TL-A E-Trim - E-Zyl 3.1'!$AT$12:$AT$261,A557,'TL-A E-Trim - E-Zyl 3.1'!$B$12:$B$261)</f>
        <v>0</v>
      </c>
      <c r="D557" s="211">
        <v>3052122000</v>
      </c>
      <c r="E557" s="106">
        <f t="shared" si="12"/>
        <v>0</v>
      </c>
    </row>
    <row r="558" spans="1:5" x14ac:dyDescent="0.25">
      <c r="A558" s="176" t="s">
        <v>1836</v>
      </c>
      <c r="B558" s="190" t="s">
        <v>1836</v>
      </c>
      <c r="C558" s="138">
        <f>SUMIF('TL-A E-Trim - E-Zyl 3.1'!$AT$12:$AT$261,A558,'TL-A E-Trim - E-Zyl 3.1'!$B$12:$B$261)</f>
        <v>0</v>
      </c>
      <c r="D558" s="211">
        <v>3052123000</v>
      </c>
      <c r="E558" s="106">
        <f t="shared" si="12"/>
        <v>0</v>
      </c>
    </row>
    <row r="559" spans="1:5" x14ac:dyDescent="0.25">
      <c r="A559" s="176" t="s">
        <v>1837</v>
      </c>
      <c r="B559" s="190" t="s">
        <v>1837</v>
      </c>
      <c r="C559" s="138">
        <f>SUMIF('TL-A E-Trim - E-Zyl 3.1'!$AT$12:$AT$261,A559,'TL-A E-Trim - E-Zyl 3.1'!$B$12:$B$261)</f>
        <v>0</v>
      </c>
      <c r="D559" s="211">
        <v>3052124000</v>
      </c>
      <c r="E559" s="106">
        <f t="shared" si="12"/>
        <v>0</v>
      </c>
    </row>
    <row r="560" spans="1:5" x14ac:dyDescent="0.25">
      <c r="A560" s="219" t="s">
        <v>1838</v>
      </c>
      <c r="B560" s="220" t="s">
        <v>1838</v>
      </c>
      <c r="C560" s="138">
        <f>SUMIF('TL-A E-Trim - E-Zyl 3.1'!$AT$12:$AT$261,A560,'TL-A E-Trim - E-Zyl 3.1'!$B$12:$B$261)</f>
        <v>0</v>
      </c>
      <c r="D560" s="211">
        <v>3052125000</v>
      </c>
      <c r="E560" s="106">
        <f t="shared" si="12"/>
        <v>0</v>
      </c>
    </row>
    <row r="561" spans="1:5" x14ac:dyDescent="0.25">
      <c r="A561" s="176" t="s">
        <v>1839</v>
      </c>
      <c r="B561" s="190" t="s">
        <v>1839</v>
      </c>
      <c r="C561" s="138">
        <f>SUMIF('TL-A E-Trim - E-Zyl 3.1'!$AT$12:$AT$261,A561,'TL-A E-Trim - E-Zyl 3.1'!$B$12:$B$261)</f>
        <v>0</v>
      </c>
      <c r="D561" s="211">
        <v>3052126000</v>
      </c>
      <c r="E561" s="106">
        <f t="shared" si="12"/>
        <v>0</v>
      </c>
    </row>
    <row r="562" spans="1:5" x14ac:dyDescent="0.25">
      <c r="A562" s="176" t="s">
        <v>1840</v>
      </c>
      <c r="B562" s="190" t="s">
        <v>1840</v>
      </c>
      <c r="C562" s="138">
        <f>SUMIF('TL-A E-Trim - E-Zyl 3.1'!$AT$12:$AT$261,A562,'TL-A E-Trim - E-Zyl 3.1'!$B$12:$B$261)</f>
        <v>0</v>
      </c>
      <c r="D562" s="211">
        <v>3052127000</v>
      </c>
      <c r="E562" s="106">
        <f t="shared" si="12"/>
        <v>0</v>
      </c>
    </row>
    <row r="563" spans="1:5" x14ac:dyDescent="0.25">
      <c r="A563" s="176" t="s">
        <v>1841</v>
      </c>
      <c r="B563" s="190" t="s">
        <v>1841</v>
      </c>
      <c r="C563" s="138">
        <f>SUMIF('TL-A E-Trim - E-Zyl 3.1'!$AT$12:$AT$261,A563,'TL-A E-Trim - E-Zyl 3.1'!$B$12:$B$261)</f>
        <v>0</v>
      </c>
      <c r="D563" s="211">
        <v>3052128000</v>
      </c>
      <c r="E563" s="106">
        <f t="shared" si="12"/>
        <v>0</v>
      </c>
    </row>
    <row r="564" spans="1:5" x14ac:dyDescent="0.25">
      <c r="A564" s="176" t="s">
        <v>1842</v>
      </c>
      <c r="B564" s="190" t="s">
        <v>1842</v>
      </c>
      <c r="C564" s="138">
        <f>SUMIF('TL-A E-Trim - E-Zyl 3.1'!$AT$12:$AT$261,A564,'TL-A E-Trim - E-Zyl 3.1'!$B$12:$B$261)</f>
        <v>0</v>
      </c>
      <c r="D564" s="211">
        <v>3052129000</v>
      </c>
      <c r="E564" s="106">
        <f t="shared" si="12"/>
        <v>0</v>
      </c>
    </row>
    <row r="565" spans="1:5" x14ac:dyDescent="0.25">
      <c r="A565" s="176" t="s">
        <v>1843</v>
      </c>
      <c r="B565" s="190" t="s">
        <v>1843</v>
      </c>
      <c r="C565" s="138">
        <f>SUMIF('TL-A E-Trim - E-Zyl 3.1'!$AT$12:$AT$261,A565,'TL-A E-Trim - E-Zyl 3.1'!$B$12:$B$261)</f>
        <v>0</v>
      </c>
      <c r="D565" s="211">
        <v>3052130000</v>
      </c>
      <c r="E565" s="106">
        <f t="shared" si="12"/>
        <v>0</v>
      </c>
    </row>
    <row r="566" spans="1:5" x14ac:dyDescent="0.25">
      <c r="A566" s="176" t="s">
        <v>1844</v>
      </c>
      <c r="B566" s="190" t="s">
        <v>1844</v>
      </c>
      <c r="C566" s="138">
        <f>SUMIF('TL-A E-Trim - E-Zyl 3.1'!$AT$12:$AT$261,A566,'TL-A E-Trim - E-Zyl 3.1'!$B$12:$B$261)</f>
        <v>0</v>
      </c>
      <c r="D566" s="211">
        <v>3052131000</v>
      </c>
      <c r="E566" s="106">
        <f t="shared" si="12"/>
        <v>0</v>
      </c>
    </row>
    <row r="567" spans="1:5" x14ac:dyDescent="0.25">
      <c r="A567" s="176" t="s">
        <v>1845</v>
      </c>
      <c r="B567" s="190" t="s">
        <v>1845</v>
      </c>
      <c r="C567" s="138">
        <f>SUMIF('TL-A E-Trim - E-Zyl 3.1'!$AT$12:$AT$261,A567,'TL-A E-Trim - E-Zyl 3.1'!$B$12:$B$261)</f>
        <v>0</v>
      </c>
      <c r="D567" s="211">
        <v>3052132000</v>
      </c>
      <c r="E567" s="106">
        <f t="shared" si="12"/>
        <v>0</v>
      </c>
    </row>
    <row r="568" spans="1:5" x14ac:dyDescent="0.25">
      <c r="A568" s="176" t="s">
        <v>1846</v>
      </c>
      <c r="B568" s="190" t="s">
        <v>1846</v>
      </c>
      <c r="C568" s="138">
        <f>SUMIF('TL-A E-Trim - E-Zyl 3.1'!$AT$12:$AT$261,A568,'TL-A E-Trim - E-Zyl 3.1'!$B$12:$B$261)</f>
        <v>0</v>
      </c>
      <c r="D568" s="211">
        <v>3052133000</v>
      </c>
      <c r="E568" s="106">
        <f t="shared" si="12"/>
        <v>0</v>
      </c>
    </row>
    <row r="569" spans="1:5" x14ac:dyDescent="0.25">
      <c r="A569" s="176" t="s">
        <v>1847</v>
      </c>
      <c r="B569" s="190" t="s">
        <v>1847</v>
      </c>
      <c r="C569" s="138">
        <f>SUMIF('TL-A E-Trim - E-Zyl 3.1'!$AT$12:$AT$261,A569,'TL-A E-Trim - E-Zyl 3.1'!$B$12:$B$261)</f>
        <v>0</v>
      </c>
      <c r="D569" s="211">
        <v>3052134000</v>
      </c>
      <c r="E569" s="106">
        <f t="shared" si="12"/>
        <v>0</v>
      </c>
    </row>
    <row r="570" spans="1:5" x14ac:dyDescent="0.25">
      <c r="A570" s="176" t="s">
        <v>1848</v>
      </c>
      <c r="B570" s="190" t="s">
        <v>1848</v>
      </c>
      <c r="C570" s="138">
        <f>SUMIF('TL-A E-Trim - E-Zyl 3.1'!$AT$12:$AT$261,A570,'TL-A E-Trim - E-Zyl 3.1'!$B$12:$B$261)</f>
        <v>0</v>
      </c>
      <c r="D570" s="211">
        <v>3052135000</v>
      </c>
      <c r="E570" s="106">
        <f t="shared" si="12"/>
        <v>0</v>
      </c>
    </row>
    <row r="571" spans="1:5" x14ac:dyDescent="0.25">
      <c r="A571" s="176" t="s">
        <v>1849</v>
      </c>
      <c r="B571" s="190" t="s">
        <v>1849</v>
      </c>
      <c r="C571" s="138">
        <f>SUMIF('TL-A E-Trim - E-Zyl 3.1'!$AT$12:$AT$261,A571,'TL-A E-Trim - E-Zyl 3.1'!$B$12:$B$261)</f>
        <v>0</v>
      </c>
      <c r="D571" s="211">
        <v>3052136000</v>
      </c>
      <c r="E571" s="106">
        <f t="shared" si="12"/>
        <v>0</v>
      </c>
    </row>
    <row r="572" spans="1:5" x14ac:dyDescent="0.25">
      <c r="A572" s="176" t="s">
        <v>1850</v>
      </c>
      <c r="B572" s="190" t="s">
        <v>1850</v>
      </c>
      <c r="C572" s="138">
        <f>SUMIF('TL-A E-Trim - E-Zyl 3.1'!$AT$12:$AT$261,A572,'TL-A E-Trim - E-Zyl 3.1'!$B$12:$B$261)</f>
        <v>0</v>
      </c>
      <c r="D572" s="211">
        <v>3052137000</v>
      </c>
      <c r="E572" s="106">
        <f t="shared" si="12"/>
        <v>0</v>
      </c>
    </row>
    <row r="573" spans="1:5" x14ac:dyDescent="0.25">
      <c r="A573" s="176" t="s">
        <v>1851</v>
      </c>
      <c r="B573" s="190" t="s">
        <v>1851</v>
      </c>
      <c r="C573" s="138">
        <f>SUMIF('TL-A E-Trim - E-Zyl 3.1'!$AT$12:$AT$261,A573,'TL-A E-Trim - E-Zyl 3.1'!$B$12:$B$261)</f>
        <v>0</v>
      </c>
      <c r="D573" s="211">
        <v>3052138000</v>
      </c>
      <c r="E573" s="106">
        <f t="shared" si="12"/>
        <v>0</v>
      </c>
    </row>
    <row r="574" spans="1:5" x14ac:dyDescent="0.25">
      <c r="A574" s="176" t="s">
        <v>1852</v>
      </c>
      <c r="B574" s="190" t="s">
        <v>1852</v>
      </c>
      <c r="C574" s="138">
        <f>SUMIF('TL-A E-Trim - E-Zyl 3.1'!$AT$12:$AT$261,A574,'TL-A E-Trim - E-Zyl 3.1'!$B$12:$B$261)</f>
        <v>0</v>
      </c>
      <c r="D574" s="211">
        <v>3052139000</v>
      </c>
      <c r="E574" s="106">
        <f t="shared" si="12"/>
        <v>0</v>
      </c>
    </row>
    <row r="575" spans="1:5" x14ac:dyDescent="0.25">
      <c r="A575" s="176" t="s">
        <v>1853</v>
      </c>
      <c r="B575" s="190" t="s">
        <v>1853</v>
      </c>
      <c r="C575" s="138">
        <f>SUMIF('TL-A E-Trim - E-Zyl 3.1'!$AT$12:$AT$261,A575,'TL-A E-Trim - E-Zyl 3.1'!$B$12:$B$261)</f>
        <v>0</v>
      </c>
      <c r="D575" s="211">
        <v>3052140000</v>
      </c>
      <c r="E575" s="106">
        <f t="shared" si="12"/>
        <v>0</v>
      </c>
    </row>
    <row r="576" spans="1:5" x14ac:dyDescent="0.25">
      <c r="A576" s="176" t="s">
        <v>1854</v>
      </c>
      <c r="B576" s="190" t="s">
        <v>1854</v>
      </c>
      <c r="C576" s="138">
        <f>SUMIF('TL-A E-Trim - E-Zyl 3.1'!$AT$12:$AT$261,A576,'TL-A E-Trim - E-Zyl 3.1'!$B$12:$B$261)</f>
        <v>0</v>
      </c>
      <c r="D576" s="211">
        <v>3052141000</v>
      </c>
      <c r="E576" s="106">
        <f t="shared" si="12"/>
        <v>0</v>
      </c>
    </row>
    <row r="577" spans="1:5" x14ac:dyDescent="0.25">
      <c r="A577" s="176" t="s">
        <v>1855</v>
      </c>
      <c r="B577" s="190" t="s">
        <v>1855</v>
      </c>
      <c r="C577" s="138">
        <f>SUMIF('TL-A E-Trim - E-Zyl 3.1'!$AT$12:$AT$261,A577,'TL-A E-Trim - E-Zyl 3.1'!$B$12:$B$261)</f>
        <v>0</v>
      </c>
      <c r="D577" s="211">
        <v>3052142000</v>
      </c>
      <c r="E577" s="106">
        <f t="shared" si="12"/>
        <v>0</v>
      </c>
    </row>
    <row r="578" spans="1:5" x14ac:dyDescent="0.25">
      <c r="A578" s="176" t="s">
        <v>1856</v>
      </c>
      <c r="B578" s="190" t="s">
        <v>1856</v>
      </c>
      <c r="C578" s="138">
        <f>SUMIF('TL-A E-Trim - E-Zyl 3.1'!$AT$12:$AT$261,A578,'TL-A E-Trim - E-Zyl 3.1'!$B$12:$B$261)</f>
        <v>0</v>
      </c>
      <c r="D578" s="211">
        <v>3052143000</v>
      </c>
      <c r="E578" s="106">
        <f t="shared" si="12"/>
        <v>0</v>
      </c>
    </row>
    <row r="579" spans="1:5" x14ac:dyDescent="0.25">
      <c r="A579" s="176" t="s">
        <v>1857</v>
      </c>
      <c r="B579" s="190" t="s">
        <v>1857</v>
      </c>
      <c r="C579" s="138">
        <f>SUMIF('TL-A E-Trim - E-Zyl 3.1'!$AT$12:$AT$261,A579,'TL-A E-Trim - E-Zyl 3.1'!$B$12:$B$261)</f>
        <v>0</v>
      </c>
      <c r="D579" s="211">
        <v>3052144000</v>
      </c>
      <c r="E579" s="106">
        <f t="shared" si="12"/>
        <v>0</v>
      </c>
    </row>
    <row r="580" spans="1:5" x14ac:dyDescent="0.25">
      <c r="A580" s="176" t="s">
        <v>1858</v>
      </c>
      <c r="B580" s="190" t="s">
        <v>1858</v>
      </c>
      <c r="C580" s="138">
        <f>SUMIF('TL-A E-Trim - E-Zyl 3.1'!$AT$12:$AT$261,A580,'TL-A E-Trim - E-Zyl 3.1'!$B$12:$B$261)</f>
        <v>0</v>
      </c>
      <c r="D580" s="211">
        <v>3052145000</v>
      </c>
      <c r="E580" s="106">
        <f t="shared" si="12"/>
        <v>0</v>
      </c>
    </row>
    <row r="581" spans="1:5" x14ac:dyDescent="0.25">
      <c r="A581" s="176" t="s">
        <v>1859</v>
      </c>
      <c r="B581" s="190" t="s">
        <v>1859</v>
      </c>
      <c r="C581" s="138">
        <f>SUMIF('TL-A E-Trim - E-Zyl 3.1'!$AT$12:$AT$261,A581,'TL-A E-Trim - E-Zyl 3.1'!$B$12:$B$261)</f>
        <v>0</v>
      </c>
      <c r="D581" s="211">
        <v>3052146000</v>
      </c>
      <c r="E581" s="106">
        <f t="shared" si="12"/>
        <v>0</v>
      </c>
    </row>
    <row r="582" spans="1:5" x14ac:dyDescent="0.25">
      <c r="A582" s="176" t="s">
        <v>1860</v>
      </c>
      <c r="B582" s="190" t="s">
        <v>1860</v>
      </c>
      <c r="C582" s="138">
        <f>SUMIF('TL-A E-Trim - E-Zyl 3.1'!$AT$12:$AT$261,A582,'TL-A E-Trim - E-Zyl 3.1'!$B$12:$B$261)</f>
        <v>0</v>
      </c>
      <c r="D582" s="211">
        <v>3052147000</v>
      </c>
      <c r="E582" s="106">
        <f t="shared" si="12"/>
        <v>0</v>
      </c>
    </row>
    <row r="583" spans="1:5" x14ac:dyDescent="0.25">
      <c r="A583" s="176" t="s">
        <v>1861</v>
      </c>
      <c r="B583" s="190" t="s">
        <v>1861</v>
      </c>
      <c r="C583" s="138">
        <f>SUMIF('TL-A E-Trim - E-Zyl 3.1'!$AT$12:$AT$261,A583,'TL-A E-Trim - E-Zyl 3.1'!$B$12:$B$261)</f>
        <v>0</v>
      </c>
      <c r="D583" s="211">
        <v>3052148000</v>
      </c>
      <c r="E583" s="106">
        <f t="shared" si="12"/>
        <v>0</v>
      </c>
    </row>
    <row r="584" spans="1:5" x14ac:dyDescent="0.25">
      <c r="A584" s="176" t="s">
        <v>1862</v>
      </c>
      <c r="B584" s="190" t="s">
        <v>1862</v>
      </c>
      <c r="C584" s="138">
        <f>SUMIF('TL-A E-Trim - E-Zyl 3.1'!$AT$12:$AT$261,A584,'TL-A E-Trim - E-Zyl 3.1'!$B$12:$B$261)</f>
        <v>0</v>
      </c>
      <c r="D584" s="211">
        <v>3052149000</v>
      </c>
      <c r="E584" s="106">
        <f t="shared" si="12"/>
        <v>0</v>
      </c>
    </row>
    <row r="585" spans="1:5" x14ac:dyDescent="0.25">
      <c r="A585" s="176" t="s">
        <v>1863</v>
      </c>
      <c r="B585" s="190" t="s">
        <v>1863</v>
      </c>
      <c r="C585" s="138">
        <f>SUMIF('TL-A E-Trim - E-Zyl 3.1'!$AT$12:$AT$261,A585,'TL-A E-Trim - E-Zyl 3.1'!$B$12:$B$261)</f>
        <v>0</v>
      </c>
      <c r="D585" s="211">
        <v>3052150000</v>
      </c>
      <c r="E585" s="106">
        <f t="shared" si="12"/>
        <v>0</v>
      </c>
    </row>
    <row r="586" spans="1:5" x14ac:dyDescent="0.25">
      <c r="A586" s="176" t="s">
        <v>1864</v>
      </c>
      <c r="B586" s="190" t="s">
        <v>1864</v>
      </c>
      <c r="C586" s="138">
        <f>SUMIF('TL-A E-Trim - E-Zyl 3.1'!$AT$12:$AT$261,A586,'TL-A E-Trim - E-Zyl 3.1'!$B$12:$B$261)</f>
        <v>0</v>
      </c>
      <c r="D586" s="211">
        <v>3052151000</v>
      </c>
      <c r="E586" s="106">
        <f t="shared" si="12"/>
        <v>0</v>
      </c>
    </row>
    <row r="587" spans="1:5" x14ac:dyDescent="0.25">
      <c r="A587" s="176" t="s">
        <v>1865</v>
      </c>
      <c r="B587" s="190" t="s">
        <v>1865</v>
      </c>
      <c r="C587" s="138">
        <f>SUMIF('TL-A E-Trim - E-Zyl 3.1'!$AT$12:$AT$261,A587,'TL-A E-Trim - E-Zyl 3.1'!$B$12:$B$261)</f>
        <v>0</v>
      </c>
      <c r="D587" s="211">
        <v>3052152000</v>
      </c>
      <c r="E587" s="106">
        <f t="shared" si="12"/>
        <v>0</v>
      </c>
    </row>
    <row r="588" spans="1:5" x14ac:dyDescent="0.25">
      <c r="A588" s="176" t="s">
        <v>1866</v>
      </c>
      <c r="B588" s="190" t="s">
        <v>1866</v>
      </c>
      <c r="C588" s="138">
        <f>SUMIF('TL-A E-Trim - E-Zyl 3.1'!$AT$12:$AT$261,A588,'TL-A E-Trim - E-Zyl 3.1'!$B$12:$B$261)</f>
        <v>0</v>
      </c>
      <c r="D588" s="211">
        <v>3052153000</v>
      </c>
      <c r="E588" s="106">
        <f t="shared" ref="E588:E651" si="13">C588</f>
        <v>0</v>
      </c>
    </row>
    <row r="589" spans="1:5" x14ac:dyDescent="0.25">
      <c r="A589" s="176" t="s">
        <v>1867</v>
      </c>
      <c r="B589" s="190" t="s">
        <v>1867</v>
      </c>
      <c r="C589" s="138">
        <f>SUMIF('TL-A E-Trim - E-Zyl 3.1'!$AT$12:$AT$261,A589,'TL-A E-Trim - E-Zyl 3.1'!$B$12:$B$261)</f>
        <v>0</v>
      </c>
      <c r="D589" s="211">
        <v>3052154000</v>
      </c>
      <c r="E589" s="106">
        <f t="shared" si="13"/>
        <v>0</v>
      </c>
    </row>
    <row r="590" spans="1:5" x14ac:dyDescent="0.25">
      <c r="A590" s="176" t="s">
        <v>1868</v>
      </c>
      <c r="B590" s="190" t="s">
        <v>1868</v>
      </c>
      <c r="C590" s="138">
        <f>SUMIF('TL-A E-Trim - E-Zyl 3.1'!$AT$12:$AT$261,A590,'TL-A E-Trim - E-Zyl 3.1'!$B$12:$B$261)</f>
        <v>0</v>
      </c>
      <c r="D590" s="211">
        <v>3052155000</v>
      </c>
      <c r="E590" s="106">
        <f t="shared" si="13"/>
        <v>0</v>
      </c>
    </row>
    <row r="591" spans="1:5" x14ac:dyDescent="0.25">
      <c r="A591" s="176" t="s">
        <v>1869</v>
      </c>
      <c r="B591" s="190" t="s">
        <v>1869</v>
      </c>
      <c r="C591" s="138">
        <f>SUMIF('TL-A E-Trim - E-Zyl 3.1'!$AT$12:$AT$261,A591,'TL-A E-Trim - E-Zyl 3.1'!$B$12:$B$261)</f>
        <v>0</v>
      </c>
      <c r="D591" s="211">
        <v>3052156000</v>
      </c>
      <c r="E591" s="106">
        <f t="shared" si="13"/>
        <v>0</v>
      </c>
    </row>
    <row r="592" spans="1:5" x14ac:dyDescent="0.25">
      <c r="A592" s="176" t="s">
        <v>1870</v>
      </c>
      <c r="B592" s="190" t="s">
        <v>1870</v>
      </c>
      <c r="C592" s="138">
        <f>SUMIF('TL-A E-Trim - E-Zyl 3.1'!$AT$12:$AT$261,A592,'TL-A E-Trim - E-Zyl 3.1'!$B$12:$B$261)</f>
        <v>0</v>
      </c>
      <c r="D592" s="211">
        <v>3052157000</v>
      </c>
      <c r="E592" s="106">
        <f t="shared" si="13"/>
        <v>0</v>
      </c>
    </row>
    <row r="593" spans="1:5" x14ac:dyDescent="0.25">
      <c r="A593" s="176" t="s">
        <v>1871</v>
      </c>
      <c r="B593" s="190" t="s">
        <v>1871</v>
      </c>
      <c r="C593" s="138">
        <f>SUMIF('TL-A E-Trim - E-Zyl 3.1'!$AT$12:$AT$261,A593,'TL-A E-Trim - E-Zyl 3.1'!$B$12:$B$261)</f>
        <v>0</v>
      </c>
      <c r="D593" s="211">
        <v>3052158000</v>
      </c>
      <c r="E593" s="106">
        <f t="shared" si="13"/>
        <v>0</v>
      </c>
    </row>
    <row r="594" spans="1:5" x14ac:dyDescent="0.25">
      <c r="A594" s="176" t="s">
        <v>1872</v>
      </c>
      <c r="B594" s="190" t="s">
        <v>1872</v>
      </c>
      <c r="C594" s="138">
        <f>SUMIF('TL-A E-Trim - E-Zyl 3.1'!$AT$12:$AT$261,A594,'TL-A E-Trim - E-Zyl 3.1'!$B$12:$B$261)</f>
        <v>0</v>
      </c>
      <c r="D594" s="211">
        <v>3052159000</v>
      </c>
      <c r="E594" s="106">
        <f t="shared" si="13"/>
        <v>0</v>
      </c>
    </row>
    <row r="595" spans="1:5" x14ac:dyDescent="0.25">
      <c r="A595" s="176" t="s">
        <v>1873</v>
      </c>
      <c r="B595" s="190" t="s">
        <v>1873</v>
      </c>
      <c r="C595" s="138">
        <f>SUMIF('TL-A E-Trim - E-Zyl 3.1'!$AT$12:$AT$261,A595,'TL-A E-Trim - E-Zyl 3.1'!$B$12:$B$261)</f>
        <v>0</v>
      </c>
      <c r="D595" s="211">
        <v>3052160000</v>
      </c>
      <c r="E595" s="106">
        <f t="shared" si="13"/>
        <v>0</v>
      </c>
    </row>
    <row r="596" spans="1:5" x14ac:dyDescent="0.25">
      <c r="A596" s="176" t="s">
        <v>1874</v>
      </c>
      <c r="B596" s="190" t="s">
        <v>1874</v>
      </c>
      <c r="C596" s="138">
        <f>SUMIF('TL-A E-Trim - E-Zyl 3.1'!$AT$12:$AT$261,A596,'TL-A E-Trim - E-Zyl 3.1'!$B$12:$B$261)</f>
        <v>0</v>
      </c>
      <c r="D596" s="211">
        <v>3052161000</v>
      </c>
      <c r="E596" s="106">
        <f t="shared" si="13"/>
        <v>0</v>
      </c>
    </row>
    <row r="597" spans="1:5" x14ac:dyDescent="0.25">
      <c r="A597" s="176" t="s">
        <v>1875</v>
      </c>
      <c r="B597" s="190" t="s">
        <v>1875</v>
      </c>
      <c r="C597" s="138">
        <f>SUMIF('TL-A E-Trim - E-Zyl 3.1'!$AT$12:$AT$261,A597,'TL-A E-Trim - E-Zyl 3.1'!$B$12:$B$261)</f>
        <v>0</v>
      </c>
      <c r="D597" s="211">
        <v>3052162000</v>
      </c>
      <c r="E597" s="106">
        <f t="shared" si="13"/>
        <v>0</v>
      </c>
    </row>
    <row r="598" spans="1:5" x14ac:dyDescent="0.25">
      <c r="A598" s="176" t="s">
        <v>1876</v>
      </c>
      <c r="B598" s="190" t="s">
        <v>1876</v>
      </c>
      <c r="C598" s="138">
        <f>SUMIF('TL-A E-Trim - E-Zyl 3.1'!$AT$12:$AT$261,A598,'TL-A E-Trim - E-Zyl 3.1'!$B$12:$B$261)</f>
        <v>0</v>
      </c>
      <c r="D598" s="211">
        <v>3052163000</v>
      </c>
      <c r="E598" s="106">
        <f t="shared" si="13"/>
        <v>0</v>
      </c>
    </row>
    <row r="599" spans="1:5" x14ac:dyDescent="0.25">
      <c r="A599" s="176" t="s">
        <v>1877</v>
      </c>
      <c r="B599" s="190" t="s">
        <v>1877</v>
      </c>
      <c r="C599" s="138">
        <f>SUMIF('TL-A E-Trim - E-Zyl 3.1'!$AT$12:$AT$261,A599,'TL-A E-Trim - E-Zyl 3.1'!$B$12:$B$261)</f>
        <v>0</v>
      </c>
      <c r="D599" s="211">
        <v>3052164000</v>
      </c>
      <c r="E599" s="106">
        <f t="shared" si="13"/>
        <v>0</v>
      </c>
    </row>
    <row r="600" spans="1:5" x14ac:dyDescent="0.25">
      <c r="A600" s="176" t="s">
        <v>1878</v>
      </c>
      <c r="B600" s="190" t="s">
        <v>1878</v>
      </c>
      <c r="C600" s="138">
        <f>SUMIF('TL-A E-Trim - E-Zyl 3.1'!$AT$12:$AT$261,A600,'TL-A E-Trim - E-Zyl 3.1'!$B$12:$B$261)</f>
        <v>0</v>
      </c>
      <c r="D600" s="211">
        <v>3052165000</v>
      </c>
      <c r="E600" s="106">
        <f t="shared" si="13"/>
        <v>0</v>
      </c>
    </row>
    <row r="601" spans="1:5" x14ac:dyDescent="0.25">
      <c r="A601" s="176" t="s">
        <v>1879</v>
      </c>
      <c r="B601" s="190" t="s">
        <v>1879</v>
      </c>
      <c r="C601" s="138">
        <f>SUMIF('TL-A E-Trim - E-Zyl 3.1'!$AT$12:$AT$261,A601,'TL-A E-Trim - E-Zyl 3.1'!$B$12:$B$261)</f>
        <v>0</v>
      </c>
      <c r="D601" s="211">
        <v>3052166000</v>
      </c>
      <c r="E601" s="106">
        <f t="shared" si="13"/>
        <v>0</v>
      </c>
    </row>
    <row r="602" spans="1:5" x14ac:dyDescent="0.25">
      <c r="A602" s="176" t="s">
        <v>1880</v>
      </c>
      <c r="B602" s="190" t="s">
        <v>1880</v>
      </c>
      <c r="C602" s="138">
        <f>SUMIF('TL-A E-Trim - E-Zyl 3.1'!$AT$12:$AT$261,A602,'TL-A E-Trim - E-Zyl 3.1'!$B$12:$B$261)</f>
        <v>0</v>
      </c>
      <c r="D602" s="211">
        <v>3052167000</v>
      </c>
      <c r="E602" s="106">
        <f t="shared" si="13"/>
        <v>0</v>
      </c>
    </row>
    <row r="603" spans="1:5" x14ac:dyDescent="0.25">
      <c r="A603" s="176" t="s">
        <v>1881</v>
      </c>
      <c r="B603" s="190" t="s">
        <v>1881</v>
      </c>
      <c r="C603" s="138">
        <f>SUMIF('TL-A E-Trim - E-Zyl 3.1'!$AT$12:$AT$261,A603,'TL-A E-Trim - E-Zyl 3.1'!$B$12:$B$261)</f>
        <v>0</v>
      </c>
      <c r="D603" s="211">
        <v>3052168000</v>
      </c>
      <c r="E603" s="106">
        <f t="shared" si="13"/>
        <v>0</v>
      </c>
    </row>
    <row r="604" spans="1:5" x14ac:dyDescent="0.25">
      <c r="A604" s="176" t="s">
        <v>1882</v>
      </c>
      <c r="B604" s="190" t="s">
        <v>1882</v>
      </c>
      <c r="C604" s="138">
        <f>SUMIF('TL-A E-Trim - E-Zyl 3.1'!$AT$12:$AT$261,A604,'TL-A E-Trim - E-Zyl 3.1'!$B$12:$B$261)</f>
        <v>0</v>
      </c>
      <c r="D604" s="211">
        <v>3052169000</v>
      </c>
      <c r="E604" s="106">
        <f t="shared" si="13"/>
        <v>0</v>
      </c>
    </row>
    <row r="605" spans="1:5" x14ac:dyDescent="0.25">
      <c r="A605" s="176" t="s">
        <v>1883</v>
      </c>
      <c r="B605" s="190" t="s">
        <v>1883</v>
      </c>
      <c r="C605" s="138">
        <f>SUMIF('TL-A E-Trim - E-Zyl 3.1'!$AT$12:$AT$261,A605,'TL-A E-Trim - E-Zyl 3.1'!$B$12:$B$261)</f>
        <v>0</v>
      </c>
      <c r="D605" s="211">
        <v>3052170000</v>
      </c>
      <c r="E605" s="106">
        <f t="shared" si="13"/>
        <v>0</v>
      </c>
    </row>
    <row r="606" spans="1:5" x14ac:dyDescent="0.25">
      <c r="A606" s="176" t="s">
        <v>1884</v>
      </c>
      <c r="B606" s="190" t="s">
        <v>1884</v>
      </c>
      <c r="C606" s="138">
        <f>SUMIF('TL-A E-Trim - E-Zyl 3.1'!$AT$12:$AT$261,A606,'TL-A E-Trim - E-Zyl 3.1'!$B$12:$B$261)</f>
        <v>0</v>
      </c>
      <c r="D606" s="211">
        <v>3052171000</v>
      </c>
      <c r="E606" s="106">
        <f t="shared" si="13"/>
        <v>0</v>
      </c>
    </row>
    <row r="607" spans="1:5" x14ac:dyDescent="0.25">
      <c r="A607" s="176" t="s">
        <v>1885</v>
      </c>
      <c r="B607" s="190" t="s">
        <v>1885</v>
      </c>
      <c r="C607" s="138">
        <f>SUMIF('TL-A E-Trim - E-Zyl 3.1'!$AT$12:$AT$261,A607,'TL-A E-Trim - E-Zyl 3.1'!$B$12:$B$261)</f>
        <v>0</v>
      </c>
      <c r="D607" s="211">
        <v>3052172000</v>
      </c>
      <c r="E607" s="106">
        <f t="shared" si="13"/>
        <v>0</v>
      </c>
    </row>
    <row r="608" spans="1:5" x14ac:dyDescent="0.25">
      <c r="A608" s="176" t="s">
        <v>1886</v>
      </c>
      <c r="B608" s="190" t="s">
        <v>1886</v>
      </c>
      <c r="C608" s="138">
        <f>SUMIF('TL-A E-Trim - E-Zyl 3.1'!$AT$12:$AT$261,A608,'TL-A E-Trim - E-Zyl 3.1'!$B$12:$B$261)</f>
        <v>0</v>
      </c>
      <c r="D608" s="211">
        <v>3052173000</v>
      </c>
      <c r="E608" s="106">
        <f t="shared" si="13"/>
        <v>0</v>
      </c>
    </row>
    <row r="609" spans="1:5" x14ac:dyDescent="0.25">
      <c r="A609" s="176" t="s">
        <v>1887</v>
      </c>
      <c r="B609" s="190" t="s">
        <v>1887</v>
      </c>
      <c r="C609" s="138">
        <f>SUMIF('TL-A E-Trim - E-Zyl 3.1'!$AT$12:$AT$261,A609,'TL-A E-Trim - E-Zyl 3.1'!$B$12:$B$261)</f>
        <v>0</v>
      </c>
      <c r="D609" s="211">
        <v>3052174000</v>
      </c>
      <c r="E609" s="106">
        <f t="shared" si="13"/>
        <v>0</v>
      </c>
    </row>
    <row r="610" spans="1:5" x14ac:dyDescent="0.25">
      <c r="A610" s="176" t="s">
        <v>1888</v>
      </c>
      <c r="B610" s="190" t="s">
        <v>1888</v>
      </c>
      <c r="C610" s="138">
        <f>SUMIF('TL-A E-Trim - E-Zyl 3.1'!$AT$12:$AT$261,A610,'TL-A E-Trim - E-Zyl 3.1'!$B$12:$B$261)</f>
        <v>0</v>
      </c>
      <c r="D610" s="211">
        <v>3052175000</v>
      </c>
      <c r="E610" s="106">
        <f t="shared" si="13"/>
        <v>0</v>
      </c>
    </row>
    <row r="611" spans="1:5" x14ac:dyDescent="0.25">
      <c r="A611" s="176" t="s">
        <v>1889</v>
      </c>
      <c r="B611" s="190" t="s">
        <v>1889</v>
      </c>
      <c r="C611" s="138">
        <f>SUMIF('TL-A E-Trim - E-Zyl 3.1'!$AT$12:$AT$261,A611,'TL-A E-Trim - E-Zyl 3.1'!$B$12:$B$261)</f>
        <v>0</v>
      </c>
      <c r="D611" s="211">
        <v>3052176000</v>
      </c>
      <c r="E611" s="106">
        <f t="shared" si="13"/>
        <v>0</v>
      </c>
    </row>
    <row r="612" spans="1:5" x14ac:dyDescent="0.25">
      <c r="A612" s="176" t="s">
        <v>1890</v>
      </c>
      <c r="B612" s="190" t="s">
        <v>1890</v>
      </c>
      <c r="C612" s="138">
        <f>SUMIF('TL-A E-Trim - E-Zyl 3.1'!$AT$12:$AT$261,A612,'TL-A E-Trim - E-Zyl 3.1'!$B$12:$B$261)</f>
        <v>0</v>
      </c>
      <c r="D612" s="211">
        <v>3052177000</v>
      </c>
      <c r="E612" s="106">
        <f t="shared" si="13"/>
        <v>0</v>
      </c>
    </row>
    <row r="613" spans="1:5" x14ac:dyDescent="0.25">
      <c r="A613" s="176" t="s">
        <v>1891</v>
      </c>
      <c r="B613" s="190" t="s">
        <v>1891</v>
      </c>
      <c r="C613" s="138">
        <f>SUMIF('TL-A E-Trim - E-Zyl 3.1'!$AT$12:$AT$261,A613,'TL-A E-Trim - E-Zyl 3.1'!$B$12:$B$261)</f>
        <v>0</v>
      </c>
      <c r="D613" s="211">
        <v>3052178000</v>
      </c>
      <c r="E613" s="106">
        <f t="shared" si="13"/>
        <v>0</v>
      </c>
    </row>
    <row r="614" spans="1:5" x14ac:dyDescent="0.25">
      <c r="A614" s="176" t="s">
        <v>1892</v>
      </c>
      <c r="B614" s="190" t="s">
        <v>1892</v>
      </c>
      <c r="C614" s="138">
        <f>SUMIF('TL-A E-Trim - E-Zyl 3.1'!$AT$12:$AT$261,A614,'TL-A E-Trim - E-Zyl 3.1'!$B$12:$B$261)</f>
        <v>0</v>
      </c>
      <c r="D614" s="211">
        <v>3052179000</v>
      </c>
      <c r="E614" s="106">
        <f t="shared" si="13"/>
        <v>0</v>
      </c>
    </row>
    <row r="615" spans="1:5" x14ac:dyDescent="0.25">
      <c r="A615" s="176" t="s">
        <v>1893</v>
      </c>
      <c r="B615" s="190" t="s">
        <v>1893</v>
      </c>
      <c r="C615" s="138">
        <f>SUMIF('TL-A E-Trim - E-Zyl 3.1'!$AT$12:$AT$261,A615,'TL-A E-Trim - E-Zyl 3.1'!$B$12:$B$261)</f>
        <v>0</v>
      </c>
      <c r="D615" s="211">
        <v>3052180000</v>
      </c>
      <c r="E615" s="106">
        <f t="shared" si="13"/>
        <v>0</v>
      </c>
    </row>
    <row r="616" spans="1:5" x14ac:dyDescent="0.25">
      <c r="A616" s="176" t="s">
        <v>1894</v>
      </c>
      <c r="B616" s="190" t="s">
        <v>1894</v>
      </c>
      <c r="C616" s="138">
        <f>SUMIF('TL-A E-Trim - E-Zyl 3.1'!$AT$12:$AT$261,A616,'TL-A E-Trim - E-Zyl 3.1'!$B$12:$B$261)</f>
        <v>0</v>
      </c>
      <c r="D616" s="211">
        <v>3052181000</v>
      </c>
      <c r="E616" s="106">
        <f t="shared" si="13"/>
        <v>0</v>
      </c>
    </row>
    <row r="617" spans="1:5" ht="15.75" thickBot="1" x14ac:dyDescent="0.3">
      <c r="A617" s="187"/>
      <c r="B617" s="191" t="s">
        <v>890</v>
      </c>
      <c r="C617" s="200"/>
      <c r="D617" s="200"/>
      <c r="E617" s="200"/>
    </row>
    <row r="618" spans="1:5" ht="15.75" thickTop="1" x14ac:dyDescent="0.25">
      <c r="A618" s="176" t="s">
        <v>1895</v>
      </c>
      <c r="B618" s="190" t="s">
        <v>1895</v>
      </c>
      <c r="C618" s="138">
        <f>SUMIF('TL-A E-Trim - E-Zyl 3.1'!$AT$12:$AT$261,A618,'TL-A E-Trim - E-Zyl 3.1'!$B$12:$B$261)</f>
        <v>0</v>
      </c>
      <c r="D618" s="212">
        <v>3052201000</v>
      </c>
      <c r="E618" s="106">
        <f t="shared" si="13"/>
        <v>0</v>
      </c>
    </row>
    <row r="619" spans="1:5" x14ac:dyDescent="0.25">
      <c r="A619" s="176" t="s">
        <v>1896</v>
      </c>
      <c r="B619" s="190" t="s">
        <v>1896</v>
      </c>
      <c r="C619" s="138">
        <f>SUMIF('TL-A E-Trim - E-Zyl 3.1'!$AT$12:$AT$261,A619,'TL-A E-Trim - E-Zyl 3.1'!$B$12:$B$261)</f>
        <v>0</v>
      </c>
      <c r="D619" s="211">
        <v>3052202000</v>
      </c>
      <c r="E619" s="106">
        <f t="shared" si="13"/>
        <v>0</v>
      </c>
    </row>
    <row r="620" spans="1:5" x14ac:dyDescent="0.25">
      <c r="A620" s="176" t="s">
        <v>1897</v>
      </c>
      <c r="B620" s="190" t="s">
        <v>1897</v>
      </c>
      <c r="C620" s="138">
        <f>SUMIF('TL-A E-Trim - E-Zyl 3.1'!$AT$12:$AT$261,A620,'TL-A E-Trim - E-Zyl 3.1'!$B$12:$B$261)</f>
        <v>0</v>
      </c>
      <c r="D620" s="199">
        <v>3052203000</v>
      </c>
      <c r="E620" s="106">
        <f t="shared" si="13"/>
        <v>0</v>
      </c>
    </row>
    <row r="621" spans="1:5" x14ac:dyDescent="0.25">
      <c r="A621" s="176" t="s">
        <v>1898</v>
      </c>
      <c r="B621" s="190" t="s">
        <v>1898</v>
      </c>
      <c r="C621" s="138">
        <f>SUMIF('TL-A E-Trim - E-Zyl 3.1'!$AT$12:$AT$261,A621,'TL-A E-Trim - E-Zyl 3.1'!$B$12:$B$261)</f>
        <v>0</v>
      </c>
      <c r="D621" s="199">
        <v>3052204000</v>
      </c>
      <c r="E621" s="106">
        <f t="shared" si="13"/>
        <v>0</v>
      </c>
    </row>
    <row r="622" spans="1:5" x14ac:dyDescent="0.25">
      <c r="A622" s="176" t="s">
        <v>1899</v>
      </c>
      <c r="B622" s="190" t="s">
        <v>1899</v>
      </c>
      <c r="C622" s="138">
        <f>SUMIF('TL-A E-Trim - E-Zyl 3.1'!$AT$12:$AT$261,A622,'TL-A E-Trim - E-Zyl 3.1'!$B$12:$B$261)</f>
        <v>0</v>
      </c>
      <c r="D622" s="199">
        <v>3052205000</v>
      </c>
      <c r="E622" s="106">
        <f t="shared" si="13"/>
        <v>0</v>
      </c>
    </row>
    <row r="623" spans="1:5" x14ac:dyDescent="0.25">
      <c r="A623" s="176" t="s">
        <v>1900</v>
      </c>
      <c r="B623" s="190" t="s">
        <v>1900</v>
      </c>
      <c r="C623" s="138">
        <f>SUMIF('TL-A E-Trim - E-Zyl 3.1'!$AT$12:$AT$261,A623,'TL-A E-Trim - E-Zyl 3.1'!$B$12:$B$261)</f>
        <v>0</v>
      </c>
      <c r="D623" s="199">
        <v>3052206000</v>
      </c>
      <c r="E623" s="106">
        <f t="shared" si="13"/>
        <v>0</v>
      </c>
    </row>
    <row r="624" spans="1:5" x14ac:dyDescent="0.25">
      <c r="A624" s="176" t="s">
        <v>1901</v>
      </c>
      <c r="B624" s="190" t="s">
        <v>1901</v>
      </c>
      <c r="C624" s="138">
        <f>SUMIF('TL-A E-Trim - E-Zyl 3.1'!$AT$12:$AT$261,A624,'TL-A E-Trim - E-Zyl 3.1'!$B$12:$B$261)</f>
        <v>0</v>
      </c>
      <c r="D624" s="199">
        <v>3052207000</v>
      </c>
      <c r="E624" s="106">
        <f t="shared" si="13"/>
        <v>0</v>
      </c>
    </row>
    <row r="625" spans="1:5" x14ac:dyDescent="0.25">
      <c r="A625" s="176" t="s">
        <v>1902</v>
      </c>
      <c r="B625" s="190" t="s">
        <v>1902</v>
      </c>
      <c r="C625" s="138">
        <f>SUMIF('TL-A E-Trim - E-Zyl 3.1'!$AT$12:$AT$261,A625,'TL-A E-Trim - E-Zyl 3.1'!$B$12:$B$261)</f>
        <v>0</v>
      </c>
      <c r="D625" s="199">
        <v>3052208000</v>
      </c>
      <c r="E625" s="106">
        <f t="shared" si="13"/>
        <v>0</v>
      </c>
    </row>
    <row r="626" spans="1:5" x14ac:dyDescent="0.25">
      <c r="A626" s="176" t="s">
        <v>1903</v>
      </c>
      <c r="B626" s="190" t="s">
        <v>1903</v>
      </c>
      <c r="C626" s="138">
        <f>SUMIF('TL-A E-Trim - E-Zyl 3.1'!$AT$12:$AT$261,A626,'TL-A E-Trim - E-Zyl 3.1'!$B$12:$B$261)</f>
        <v>0</v>
      </c>
      <c r="D626" s="199">
        <v>3052209000</v>
      </c>
      <c r="E626" s="106">
        <f t="shared" si="13"/>
        <v>0</v>
      </c>
    </row>
    <row r="627" spans="1:5" x14ac:dyDescent="0.25">
      <c r="A627" s="176" t="s">
        <v>1904</v>
      </c>
      <c r="B627" s="190" t="s">
        <v>1904</v>
      </c>
      <c r="C627" s="138">
        <f>SUMIF('TL-A E-Trim - E-Zyl 3.1'!$AT$12:$AT$261,A627,'TL-A E-Trim - E-Zyl 3.1'!$B$12:$B$261)</f>
        <v>0</v>
      </c>
      <c r="D627" s="199">
        <v>3052210000</v>
      </c>
      <c r="E627" s="106">
        <f t="shared" si="13"/>
        <v>0</v>
      </c>
    </row>
    <row r="628" spans="1:5" x14ac:dyDescent="0.25">
      <c r="A628" s="176" t="s">
        <v>1905</v>
      </c>
      <c r="B628" s="190" t="s">
        <v>1905</v>
      </c>
      <c r="C628" s="138">
        <f>SUMIF('TL-A E-Trim - E-Zyl 3.1'!$AT$12:$AT$261,A628,'TL-A E-Trim - E-Zyl 3.1'!$B$12:$B$261)</f>
        <v>0</v>
      </c>
      <c r="D628" s="199">
        <v>3052211000</v>
      </c>
      <c r="E628" s="106">
        <f t="shared" si="13"/>
        <v>0</v>
      </c>
    </row>
    <row r="629" spans="1:5" x14ac:dyDescent="0.25">
      <c r="A629" s="176" t="s">
        <v>1906</v>
      </c>
      <c r="B629" s="190" t="s">
        <v>1906</v>
      </c>
      <c r="C629" s="138">
        <f>SUMIF('TL-A E-Trim - E-Zyl 3.1'!$AT$12:$AT$261,A629,'TL-A E-Trim - E-Zyl 3.1'!$B$12:$B$261)</f>
        <v>0</v>
      </c>
      <c r="D629" s="199">
        <v>3052212000</v>
      </c>
      <c r="E629" s="106">
        <f t="shared" si="13"/>
        <v>0</v>
      </c>
    </row>
    <row r="630" spans="1:5" x14ac:dyDescent="0.25">
      <c r="A630" s="176" t="s">
        <v>1907</v>
      </c>
      <c r="B630" s="190" t="s">
        <v>1907</v>
      </c>
      <c r="C630" s="138">
        <f>SUMIF('TL-A E-Trim - E-Zyl 3.1'!$AT$12:$AT$261,A630,'TL-A E-Trim - E-Zyl 3.1'!$B$12:$B$261)</f>
        <v>0</v>
      </c>
      <c r="D630" s="199">
        <v>3052213000</v>
      </c>
      <c r="E630" s="106">
        <f t="shared" si="13"/>
        <v>0</v>
      </c>
    </row>
    <row r="631" spans="1:5" x14ac:dyDescent="0.25">
      <c r="A631" s="176" t="s">
        <v>1908</v>
      </c>
      <c r="B631" s="190" t="s">
        <v>1908</v>
      </c>
      <c r="C631" s="138">
        <f>SUMIF('TL-A E-Trim - E-Zyl 3.1'!$AT$12:$AT$261,A631,'TL-A E-Trim - E-Zyl 3.1'!$B$12:$B$261)</f>
        <v>0</v>
      </c>
      <c r="D631" s="199">
        <v>3052214000</v>
      </c>
      <c r="E631" s="106">
        <f t="shared" si="13"/>
        <v>0</v>
      </c>
    </row>
    <row r="632" spans="1:5" x14ac:dyDescent="0.25">
      <c r="A632" s="176" t="s">
        <v>1909</v>
      </c>
      <c r="B632" s="190" t="s">
        <v>1909</v>
      </c>
      <c r="C632" s="138">
        <f>SUMIF('TL-A E-Trim - E-Zyl 3.1'!$AT$12:$AT$261,A632,'TL-A E-Trim - E-Zyl 3.1'!$B$12:$B$261)</f>
        <v>0</v>
      </c>
      <c r="D632" s="199">
        <v>3052215000</v>
      </c>
      <c r="E632" s="106">
        <f t="shared" si="13"/>
        <v>0</v>
      </c>
    </row>
    <row r="633" spans="1:5" x14ac:dyDescent="0.25">
      <c r="A633" s="176" t="s">
        <v>1910</v>
      </c>
      <c r="B633" s="190" t="s">
        <v>1910</v>
      </c>
      <c r="C633" s="138">
        <f>SUMIF('TL-A E-Trim - E-Zyl 3.1'!$AT$12:$AT$261,A633,'TL-A E-Trim - E-Zyl 3.1'!$B$12:$B$261)</f>
        <v>0</v>
      </c>
      <c r="D633" s="199">
        <v>3052216000</v>
      </c>
      <c r="E633" s="106">
        <f t="shared" si="13"/>
        <v>0</v>
      </c>
    </row>
    <row r="634" spans="1:5" x14ac:dyDescent="0.25">
      <c r="A634" s="176" t="s">
        <v>1911</v>
      </c>
      <c r="B634" s="190" t="s">
        <v>1911</v>
      </c>
      <c r="C634" s="138">
        <f>SUMIF('TL-A E-Trim - E-Zyl 3.1'!$AT$12:$AT$261,A634,'TL-A E-Trim - E-Zyl 3.1'!$B$12:$B$261)</f>
        <v>0</v>
      </c>
      <c r="D634" s="199">
        <v>3052217000</v>
      </c>
      <c r="E634" s="106">
        <f t="shared" si="13"/>
        <v>0</v>
      </c>
    </row>
    <row r="635" spans="1:5" x14ac:dyDescent="0.25">
      <c r="A635" s="176" t="s">
        <v>1912</v>
      </c>
      <c r="B635" s="190" t="s">
        <v>1912</v>
      </c>
      <c r="C635" s="138">
        <f>SUMIF('TL-A E-Trim - E-Zyl 3.1'!$AT$12:$AT$261,A635,'TL-A E-Trim - E-Zyl 3.1'!$B$12:$B$261)</f>
        <v>0</v>
      </c>
      <c r="D635" s="199">
        <v>3052218000</v>
      </c>
      <c r="E635" s="106">
        <f t="shared" si="13"/>
        <v>0</v>
      </c>
    </row>
    <row r="636" spans="1:5" x14ac:dyDescent="0.25">
      <c r="A636" s="176" t="s">
        <v>1913</v>
      </c>
      <c r="B636" s="190" t="s">
        <v>1913</v>
      </c>
      <c r="C636" s="138">
        <f>SUMIF('TL-A E-Trim - E-Zyl 3.1'!$AT$12:$AT$261,A636,'TL-A E-Trim - E-Zyl 3.1'!$B$12:$B$261)</f>
        <v>0</v>
      </c>
      <c r="D636" s="199">
        <v>3052219000</v>
      </c>
      <c r="E636" s="106">
        <f t="shared" si="13"/>
        <v>0</v>
      </c>
    </row>
    <row r="637" spans="1:5" x14ac:dyDescent="0.25">
      <c r="A637" s="176" t="s">
        <v>1914</v>
      </c>
      <c r="B637" s="190" t="s">
        <v>1914</v>
      </c>
      <c r="C637" s="138">
        <f>SUMIF('TL-A E-Trim - E-Zyl 3.1'!$AT$12:$AT$261,A637,'TL-A E-Trim - E-Zyl 3.1'!$B$12:$B$261)</f>
        <v>0</v>
      </c>
      <c r="D637" s="199">
        <v>3052220000</v>
      </c>
      <c r="E637" s="106">
        <f t="shared" si="13"/>
        <v>0</v>
      </c>
    </row>
    <row r="638" spans="1:5" x14ac:dyDescent="0.25">
      <c r="A638" s="176" t="s">
        <v>1915</v>
      </c>
      <c r="B638" s="190" t="s">
        <v>1915</v>
      </c>
      <c r="C638" s="138">
        <f>SUMIF('TL-A E-Trim - E-Zyl 3.1'!$AT$12:$AT$261,A638,'TL-A E-Trim - E-Zyl 3.1'!$B$12:$B$261)</f>
        <v>0</v>
      </c>
      <c r="D638" s="199">
        <v>3052221000</v>
      </c>
      <c r="E638" s="106">
        <f t="shared" si="13"/>
        <v>0</v>
      </c>
    </row>
    <row r="639" spans="1:5" x14ac:dyDescent="0.25">
      <c r="A639" s="176" t="s">
        <v>1916</v>
      </c>
      <c r="B639" s="190" t="s">
        <v>1916</v>
      </c>
      <c r="C639" s="138">
        <f>SUMIF('TL-A E-Trim - E-Zyl 3.1'!$AT$12:$AT$261,A639,'TL-A E-Trim - E-Zyl 3.1'!$B$12:$B$261)</f>
        <v>0</v>
      </c>
      <c r="D639" s="199">
        <v>3052222000</v>
      </c>
      <c r="E639" s="106">
        <f t="shared" si="13"/>
        <v>0</v>
      </c>
    </row>
    <row r="640" spans="1:5" x14ac:dyDescent="0.25">
      <c r="A640" s="176" t="s">
        <v>1917</v>
      </c>
      <c r="B640" s="190" t="s">
        <v>1917</v>
      </c>
      <c r="C640" s="138">
        <f>SUMIF('TL-A E-Trim - E-Zyl 3.1'!$AT$12:$AT$261,A640,'TL-A E-Trim - E-Zyl 3.1'!$B$12:$B$261)</f>
        <v>0</v>
      </c>
      <c r="D640" s="199">
        <v>3052223000</v>
      </c>
      <c r="E640" s="106">
        <f t="shared" si="13"/>
        <v>0</v>
      </c>
    </row>
    <row r="641" spans="1:5" x14ac:dyDescent="0.25">
      <c r="A641" s="176" t="s">
        <v>1918</v>
      </c>
      <c r="B641" s="190" t="s">
        <v>1918</v>
      </c>
      <c r="C641" s="138">
        <f>SUMIF('TL-A E-Trim - E-Zyl 3.1'!$AT$12:$AT$261,A641,'TL-A E-Trim - E-Zyl 3.1'!$B$12:$B$261)</f>
        <v>0</v>
      </c>
      <c r="D641" s="199">
        <v>3052224000</v>
      </c>
      <c r="E641" s="106">
        <f t="shared" si="13"/>
        <v>0</v>
      </c>
    </row>
    <row r="642" spans="1:5" x14ac:dyDescent="0.25">
      <c r="A642" s="176" t="s">
        <v>1919</v>
      </c>
      <c r="B642" s="190" t="s">
        <v>1919</v>
      </c>
      <c r="C642" s="138">
        <f>SUMIF('TL-A E-Trim - E-Zyl 3.1'!$AT$12:$AT$261,A642,'TL-A E-Trim - E-Zyl 3.1'!$B$12:$B$261)</f>
        <v>0</v>
      </c>
      <c r="D642" s="199">
        <v>3052225000</v>
      </c>
      <c r="E642" s="106">
        <f t="shared" si="13"/>
        <v>0</v>
      </c>
    </row>
    <row r="643" spans="1:5" x14ac:dyDescent="0.25">
      <c r="A643" s="176" t="s">
        <v>1920</v>
      </c>
      <c r="B643" s="190" t="s">
        <v>1920</v>
      </c>
      <c r="C643" s="138">
        <f>SUMIF('TL-A E-Trim - E-Zyl 3.1'!$AT$12:$AT$261,A643,'TL-A E-Trim - E-Zyl 3.1'!$B$12:$B$261)</f>
        <v>0</v>
      </c>
      <c r="D643" s="199">
        <v>3052226000</v>
      </c>
      <c r="E643" s="106">
        <f t="shared" si="13"/>
        <v>0</v>
      </c>
    </row>
    <row r="644" spans="1:5" x14ac:dyDescent="0.25">
      <c r="A644" s="176" t="s">
        <v>1921</v>
      </c>
      <c r="B644" s="190" t="s">
        <v>1921</v>
      </c>
      <c r="C644" s="138">
        <f>SUMIF('TL-A E-Trim - E-Zyl 3.1'!$AT$12:$AT$261,A644,'TL-A E-Trim - E-Zyl 3.1'!$B$12:$B$261)</f>
        <v>0</v>
      </c>
      <c r="D644" s="199">
        <v>3052227000</v>
      </c>
      <c r="E644" s="106">
        <f t="shared" si="13"/>
        <v>0</v>
      </c>
    </row>
    <row r="645" spans="1:5" x14ac:dyDescent="0.25">
      <c r="A645" s="176" t="s">
        <v>1922</v>
      </c>
      <c r="B645" s="190" t="s">
        <v>1922</v>
      </c>
      <c r="C645" s="138">
        <f>SUMIF('TL-A E-Trim - E-Zyl 3.1'!$AT$12:$AT$261,A645,'TL-A E-Trim - E-Zyl 3.1'!$B$12:$B$261)</f>
        <v>0</v>
      </c>
      <c r="D645" s="199">
        <v>3052228000</v>
      </c>
      <c r="E645" s="106">
        <f t="shared" si="13"/>
        <v>0</v>
      </c>
    </row>
    <row r="646" spans="1:5" x14ac:dyDescent="0.25">
      <c r="A646" s="176" t="s">
        <v>1923</v>
      </c>
      <c r="B646" s="190" t="s">
        <v>1923</v>
      </c>
      <c r="C646" s="138">
        <f>SUMIF('TL-A E-Trim - E-Zyl 3.1'!$AT$12:$AT$261,A646,'TL-A E-Trim - E-Zyl 3.1'!$B$12:$B$261)</f>
        <v>0</v>
      </c>
      <c r="D646" s="199">
        <v>3052229000</v>
      </c>
      <c r="E646" s="106">
        <f t="shared" si="13"/>
        <v>0</v>
      </c>
    </row>
    <row r="647" spans="1:5" x14ac:dyDescent="0.25">
      <c r="A647" s="176" t="s">
        <v>1924</v>
      </c>
      <c r="B647" s="190" t="s">
        <v>1924</v>
      </c>
      <c r="C647" s="138">
        <f>SUMIF('TL-A E-Trim - E-Zyl 3.1'!$AT$12:$AT$261,A647,'TL-A E-Trim - E-Zyl 3.1'!$B$12:$B$261)</f>
        <v>0</v>
      </c>
      <c r="D647" s="199">
        <v>3052230000</v>
      </c>
      <c r="E647" s="106">
        <f t="shared" si="13"/>
        <v>0</v>
      </c>
    </row>
    <row r="648" spans="1:5" x14ac:dyDescent="0.25">
      <c r="A648" s="176" t="s">
        <v>1925</v>
      </c>
      <c r="B648" s="190" t="s">
        <v>1925</v>
      </c>
      <c r="C648" s="138">
        <f>SUMIF('TL-A E-Trim - E-Zyl 3.1'!$AT$12:$AT$261,A648,'TL-A E-Trim - E-Zyl 3.1'!$B$12:$B$261)</f>
        <v>0</v>
      </c>
      <c r="D648" s="199">
        <v>3052231000</v>
      </c>
      <c r="E648" s="106">
        <f t="shared" si="13"/>
        <v>0</v>
      </c>
    </row>
    <row r="649" spans="1:5" x14ac:dyDescent="0.25">
      <c r="A649" s="176" t="s">
        <v>1926</v>
      </c>
      <c r="B649" s="190" t="s">
        <v>1926</v>
      </c>
      <c r="C649" s="138">
        <f>SUMIF('TL-A E-Trim - E-Zyl 3.1'!$AT$12:$AT$261,A649,'TL-A E-Trim - E-Zyl 3.1'!$B$12:$B$261)</f>
        <v>0</v>
      </c>
      <c r="D649" s="199">
        <v>3052232000</v>
      </c>
      <c r="E649" s="106">
        <f t="shared" si="13"/>
        <v>0</v>
      </c>
    </row>
    <row r="650" spans="1:5" x14ac:dyDescent="0.25">
      <c r="A650" s="176" t="s">
        <v>1927</v>
      </c>
      <c r="B650" s="190" t="s">
        <v>1927</v>
      </c>
      <c r="C650" s="138">
        <f>SUMIF('TL-A E-Trim - E-Zyl 3.1'!$AT$12:$AT$261,A650,'TL-A E-Trim - E-Zyl 3.1'!$B$12:$B$261)</f>
        <v>0</v>
      </c>
      <c r="D650" s="199">
        <v>3052233000</v>
      </c>
      <c r="E650" s="106">
        <f t="shared" si="13"/>
        <v>0</v>
      </c>
    </row>
    <row r="651" spans="1:5" x14ac:dyDescent="0.25">
      <c r="A651" s="176" t="s">
        <v>1928</v>
      </c>
      <c r="B651" s="190" t="s">
        <v>1928</v>
      </c>
      <c r="C651" s="138">
        <f>SUMIF('TL-A E-Trim - E-Zyl 3.1'!$AT$12:$AT$261,A651,'TL-A E-Trim - E-Zyl 3.1'!$B$12:$B$261)</f>
        <v>0</v>
      </c>
      <c r="D651" s="199">
        <v>3052234000</v>
      </c>
      <c r="E651" s="106">
        <f t="shared" si="13"/>
        <v>0</v>
      </c>
    </row>
    <row r="652" spans="1:5" x14ac:dyDescent="0.25">
      <c r="A652" s="176" t="s">
        <v>1929</v>
      </c>
      <c r="B652" s="190" t="s">
        <v>1929</v>
      </c>
      <c r="C652" s="138">
        <f>SUMIF('TL-A E-Trim - E-Zyl 3.1'!$AT$12:$AT$261,A652,'TL-A E-Trim - E-Zyl 3.1'!$B$12:$B$261)</f>
        <v>0</v>
      </c>
      <c r="D652" s="199">
        <v>3052235000</v>
      </c>
      <c r="E652" s="106">
        <f t="shared" ref="E652:E715" si="14">C652</f>
        <v>0</v>
      </c>
    </row>
    <row r="653" spans="1:5" x14ac:dyDescent="0.25">
      <c r="A653" s="176" t="s">
        <v>1930</v>
      </c>
      <c r="B653" s="190" t="s">
        <v>1930</v>
      </c>
      <c r="C653" s="138">
        <f>SUMIF('TL-A E-Trim - E-Zyl 3.1'!$AT$12:$AT$261,A653,'TL-A E-Trim - E-Zyl 3.1'!$B$12:$B$261)</f>
        <v>0</v>
      </c>
      <c r="D653" s="199">
        <v>3052236000</v>
      </c>
      <c r="E653" s="106">
        <f t="shared" si="14"/>
        <v>0</v>
      </c>
    </row>
    <row r="654" spans="1:5" x14ac:dyDescent="0.25">
      <c r="A654" s="176" t="s">
        <v>1931</v>
      </c>
      <c r="B654" s="190" t="s">
        <v>1931</v>
      </c>
      <c r="C654" s="138">
        <f>SUMIF('TL-A E-Trim - E-Zyl 3.1'!$AT$12:$AT$261,A654,'TL-A E-Trim - E-Zyl 3.1'!$B$12:$B$261)</f>
        <v>0</v>
      </c>
      <c r="D654" s="199">
        <v>3052237000</v>
      </c>
      <c r="E654" s="106">
        <f t="shared" si="14"/>
        <v>0</v>
      </c>
    </row>
    <row r="655" spans="1:5" x14ac:dyDescent="0.25">
      <c r="A655" s="176" t="s">
        <v>1932</v>
      </c>
      <c r="B655" s="190" t="s">
        <v>1932</v>
      </c>
      <c r="C655" s="138">
        <f>SUMIF('TL-A E-Trim - E-Zyl 3.1'!$AT$12:$AT$261,A655,'TL-A E-Trim - E-Zyl 3.1'!$B$12:$B$261)</f>
        <v>0</v>
      </c>
      <c r="D655" s="199">
        <v>3052238000</v>
      </c>
      <c r="E655" s="106">
        <f t="shared" si="14"/>
        <v>0</v>
      </c>
    </row>
    <row r="656" spans="1:5" x14ac:dyDescent="0.25">
      <c r="A656" s="176" t="s">
        <v>1933</v>
      </c>
      <c r="B656" s="190" t="s">
        <v>1933</v>
      </c>
      <c r="C656" s="138">
        <f>SUMIF('TL-A E-Trim - E-Zyl 3.1'!$AT$12:$AT$261,A656,'TL-A E-Trim - E-Zyl 3.1'!$B$12:$B$261)</f>
        <v>0</v>
      </c>
      <c r="D656" s="199">
        <v>3052239000</v>
      </c>
      <c r="E656" s="106">
        <f t="shared" si="14"/>
        <v>0</v>
      </c>
    </row>
    <row r="657" spans="1:5" x14ac:dyDescent="0.25">
      <c r="A657" s="176" t="s">
        <v>1934</v>
      </c>
      <c r="B657" s="190" t="s">
        <v>1934</v>
      </c>
      <c r="C657" s="138">
        <f>SUMIF('TL-A E-Trim - E-Zyl 3.1'!$AT$12:$AT$261,A657,'TL-A E-Trim - E-Zyl 3.1'!$B$12:$B$261)</f>
        <v>0</v>
      </c>
      <c r="D657" s="199">
        <v>3052240000</v>
      </c>
      <c r="E657" s="106">
        <f t="shared" si="14"/>
        <v>0</v>
      </c>
    </row>
    <row r="658" spans="1:5" x14ac:dyDescent="0.25">
      <c r="A658" s="176" t="s">
        <v>1935</v>
      </c>
      <c r="B658" s="190" t="s">
        <v>1935</v>
      </c>
      <c r="C658" s="138">
        <f>SUMIF('TL-A E-Trim - E-Zyl 3.1'!$AT$12:$AT$261,A658,'TL-A E-Trim - E-Zyl 3.1'!$B$12:$B$261)</f>
        <v>0</v>
      </c>
      <c r="D658" s="199">
        <v>3052241000</v>
      </c>
      <c r="E658" s="106">
        <f t="shared" si="14"/>
        <v>0</v>
      </c>
    </row>
    <row r="659" spans="1:5" x14ac:dyDescent="0.25">
      <c r="A659" s="176" t="s">
        <v>1936</v>
      </c>
      <c r="B659" s="190" t="s">
        <v>1936</v>
      </c>
      <c r="C659" s="138">
        <f>SUMIF('TL-A E-Trim - E-Zyl 3.1'!$AT$12:$AT$261,A659,'TL-A E-Trim - E-Zyl 3.1'!$B$12:$B$261)</f>
        <v>0</v>
      </c>
      <c r="D659" s="199">
        <v>3052242000</v>
      </c>
      <c r="E659" s="106">
        <f t="shared" si="14"/>
        <v>0</v>
      </c>
    </row>
    <row r="660" spans="1:5" x14ac:dyDescent="0.25">
      <c r="A660" s="176" t="s">
        <v>1937</v>
      </c>
      <c r="B660" s="190" t="s">
        <v>1937</v>
      </c>
      <c r="C660" s="138">
        <f>SUMIF('TL-A E-Trim - E-Zyl 3.1'!$AT$12:$AT$261,A660,'TL-A E-Trim - E-Zyl 3.1'!$B$12:$B$261)</f>
        <v>0</v>
      </c>
      <c r="D660" s="199">
        <v>3052243000</v>
      </c>
      <c r="E660" s="106">
        <f t="shared" si="14"/>
        <v>0</v>
      </c>
    </row>
    <row r="661" spans="1:5" x14ac:dyDescent="0.25">
      <c r="A661" s="176" t="s">
        <v>1938</v>
      </c>
      <c r="B661" s="190" t="s">
        <v>1938</v>
      </c>
      <c r="C661" s="138">
        <f>SUMIF('TL-A E-Trim - E-Zyl 3.1'!$AT$12:$AT$261,A661,'TL-A E-Trim - E-Zyl 3.1'!$B$12:$B$261)</f>
        <v>0</v>
      </c>
      <c r="D661" s="199">
        <v>3052244000</v>
      </c>
      <c r="E661" s="106">
        <f t="shared" si="14"/>
        <v>0</v>
      </c>
    </row>
    <row r="662" spans="1:5" x14ac:dyDescent="0.25">
      <c r="A662" s="176" t="s">
        <v>1939</v>
      </c>
      <c r="B662" s="190" t="s">
        <v>1939</v>
      </c>
      <c r="C662" s="138">
        <f>SUMIF('TL-A E-Trim - E-Zyl 3.1'!$AT$12:$AT$261,A662,'TL-A E-Trim - E-Zyl 3.1'!$B$12:$B$261)</f>
        <v>0</v>
      </c>
      <c r="D662" s="199">
        <v>3052245000</v>
      </c>
      <c r="E662" s="106">
        <f t="shared" si="14"/>
        <v>0</v>
      </c>
    </row>
    <row r="663" spans="1:5" x14ac:dyDescent="0.25">
      <c r="A663" s="176" t="s">
        <v>1940</v>
      </c>
      <c r="B663" s="190" t="s">
        <v>1940</v>
      </c>
      <c r="C663" s="138">
        <f>SUMIF('TL-A E-Trim - E-Zyl 3.1'!$AT$12:$AT$261,A663,'TL-A E-Trim - E-Zyl 3.1'!$B$12:$B$261)</f>
        <v>0</v>
      </c>
      <c r="D663" s="199">
        <v>3052246000</v>
      </c>
      <c r="E663" s="106">
        <f t="shared" si="14"/>
        <v>0</v>
      </c>
    </row>
    <row r="664" spans="1:5" x14ac:dyDescent="0.25">
      <c r="A664" s="176" t="s">
        <v>1941</v>
      </c>
      <c r="B664" s="190" t="s">
        <v>1941</v>
      </c>
      <c r="C664" s="138">
        <f>SUMIF('TL-A E-Trim - E-Zyl 3.1'!$AT$12:$AT$261,A664,'TL-A E-Trim - E-Zyl 3.1'!$B$12:$B$261)</f>
        <v>0</v>
      </c>
      <c r="D664" s="199">
        <v>3052247000</v>
      </c>
      <c r="E664" s="106">
        <f t="shared" si="14"/>
        <v>0</v>
      </c>
    </row>
    <row r="665" spans="1:5" x14ac:dyDescent="0.25">
      <c r="A665" s="176" t="s">
        <v>1942</v>
      </c>
      <c r="B665" s="190" t="s">
        <v>1942</v>
      </c>
      <c r="C665" s="138">
        <f>SUMIF('TL-A E-Trim - E-Zyl 3.1'!$AT$12:$AT$261,A665,'TL-A E-Trim - E-Zyl 3.1'!$B$12:$B$261)</f>
        <v>0</v>
      </c>
      <c r="D665" s="199">
        <v>3052248000</v>
      </c>
      <c r="E665" s="106">
        <f t="shared" si="14"/>
        <v>0</v>
      </c>
    </row>
    <row r="666" spans="1:5" x14ac:dyDescent="0.25">
      <c r="A666" s="176" t="s">
        <v>1943</v>
      </c>
      <c r="B666" s="190" t="s">
        <v>1943</v>
      </c>
      <c r="C666" s="138">
        <f>SUMIF('TL-A E-Trim - E-Zyl 3.1'!$AT$12:$AT$261,A666,'TL-A E-Trim - E-Zyl 3.1'!$B$12:$B$261)</f>
        <v>0</v>
      </c>
      <c r="D666" s="199">
        <v>3052249000</v>
      </c>
      <c r="E666" s="106">
        <f t="shared" si="14"/>
        <v>0</v>
      </c>
    </row>
    <row r="667" spans="1:5" x14ac:dyDescent="0.25">
      <c r="A667" s="176" t="s">
        <v>1944</v>
      </c>
      <c r="B667" s="190" t="s">
        <v>1944</v>
      </c>
      <c r="C667" s="138">
        <f>SUMIF('TL-A E-Trim - E-Zyl 3.1'!$AT$12:$AT$261,A667,'TL-A E-Trim - E-Zyl 3.1'!$B$12:$B$261)</f>
        <v>0</v>
      </c>
      <c r="D667" s="199">
        <v>3052250000</v>
      </c>
      <c r="E667" s="106">
        <f t="shared" si="14"/>
        <v>0</v>
      </c>
    </row>
    <row r="668" spans="1:5" x14ac:dyDescent="0.25">
      <c r="A668" s="176" t="s">
        <v>1945</v>
      </c>
      <c r="B668" s="190" t="s">
        <v>1945</v>
      </c>
      <c r="C668" s="138">
        <f>SUMIF('TL-A E-Trim - E-Zyl 3.1'!$AT$12:$AT$261,A668,'TL-A E-Trim - E-Zyl 3.1'!$B$12:$B$261)</f>
        <v>0</v>
      </c>
      <c r="D668" s="199">
        <v>3052251000</v>
      </c>
      <c r="E668" s="106">
        <f t="shared" si="14"/>
        <v>0</v>
      </c>
    </row>
    <row r="669" spans="1:5" x14ac:dyDescent="0.25">
      <c r="A669" s="176" t="s">
        <v>1946</v>
      </c>
      <c r="B669" s="190" t="s">
        <v>1946</v>
      </c>
      <c r="C669" s="138">
        <f>SUMIF('TL-A E-Trim - E-Zyl 3.1'!$AT$12:$AT$261,A669,'TL-A E-Trim - E-Zyl 3.1'!$B$12:$B$261)</f>
        <v>0</v>
      </c>
      <c r="D669" s="199">
        <v>3052252000</v>
      </c>
      <c r="E669" s="106">
        <f t="shared" si="14"/>
        <v>0</v>
      </c>
    </row>
    <row r="670" spans="1:5" x14ac:dyDescent="0.25">
      <c r="A670" s="176" t="s">
        <v>1947</v>
      </c>
      <c r="B670" s="190" t="s">
        <v>1947</v>
      </c>
      <c r="C670" s="138">
        <f>SUMIF('TL-A E-Trim - E-Zyl 3.1'!$AT$12:$AT$261,A670,'TL-A E-Trim - E-Zyl 3.1'!$B$12:$B$261)</f>
        <v>0</v>
      </c>
      <c r="D670" s="199">
        <v>3052253000</v>
      </c>
      <c r="E670" s="106">
        <f t="shared" si="14"/>
        <v>0</v>
      </c>
    </row>
    <row r="671" spans="1:5" x14ac:dyDescent="0.25">
      <c r="A671" s="176" t="s">
        <v>1948</v>
      </c>
      <c r="B671" s="190" t="s">
        <v>1948</v>
      </c>
      <c r="C671" s="138">
        <f>SUMIF('TL-A E-Trim - E-Zyl 3.1'!$AT$12:$AT$261,A671,'TL-A E-Trim - E-Zyl 3.1'!$B$12:$B$261)</f>
        <v>0</v>
      </c>
      <c r="D671" s="199">
        <v>3052254000</v>
      </c>
      <c r="E671" s="106">
        <f t="shared" si="14"/>
        <v>0</v>
      </c>
    </row>
    <row r="672" spans="1:5" x14ac:dyDescent="0.25">
      <c r="A672" s="176" t="s">
        <v>1949</v>
      </c>
      <c r="B672" s="190" t="s">
        <v>1949</v>
      </c>
      <c r="C672" s="138">
        <f>SUMIF('TL-A E-Trim - E-Zyl 3.1'!$AT$12:$AT$261,A672,'TL-A E-Trim - E-Zyl 3.1'!$B$12:$B$261)</f>
        <v>0</v>
      </c>
      <c r="D672" s="199">
        <v>3052255000</v>
      </c>
      <c r="E672" s="106">
        <f t="shared" si="14"/>
        <v>0</v>
      </c>
    </row>
    <row r="673" spans="1:5" x14ac:dyDescent="0.25">
      <c r="A673" s="176" t="s">
        <v>1950</v>
      </c>
      <c r="B673" s="190" t="s">
        <v>1950</v>
      </c>
      <c r="C673" s="138">
        <f>SUMIF('TL-A E-Trim - E-Zyl 3.1'!$AT$12:$AT$261,A673,'TL-A E-Trim - E-Zyl 3.1'!$B$12:$B$261)</f>
        <v>0</v>
      </c>
      <c r="D673" s="199">
        <v>3052256000</v>
      </c>
      <c r="E673" s="106">
        <f t="shared" si="14"/>
        <v>0</v>
      </c>
    </row>
    <row r="674" spans="1:5" x14ac:dyDescent="0.25">
      <c r="A674" s="176" t="s">
        <v>1951</v>
      </c>
      <c r="B674" s="190" t="s">
        <v>1951</v>
      </c>
      <c r="C674" s="138">
        <f>SUMIF('TL-A E-Trim - E-Zyl 3.1'!$AT$12:$AT$261,A674,'TL-A E-Trim - E-Zyl 3.1'!$B$12:$B$261)</f>
        <v>0</v>
      </c>
      <c r="D674" s="199">
        <v>3052257000</v>
      </c>
      <c r="E674" s="106">
        <f t="shared" si="14"/>
        <v>0</v>
      </c>
    </row>
    <row r="675" spans="1:5" x14ac:dyDescent="0.25">
      <c r="A675" s="176" t="s">
        <v>1952</v>
      </c>
      <c r="B675" s="190" t="s">
        <v>1952</v>
      </c>
      <c r="C675" s="138">
        <f>SUMIF('TL-A E-Trim - E-Zyl 3.1'!$AT$12:$AT$261,A675,'TL-A E-Trim - E-Zyl 3.1'!$B$12:$B$261)</f>
        <v>0</v>
      </c>
      <c r="D675" s="199">
        <v>3052258000</v>
      </c>
      <c r="E675" s="106">
        <f t="shared" si="14"/>
        <v>0</v>
      </c>
    </row>
    <row r="676" spans="1:5" x14ac:dyDescent="0.25">
      <c r="A676" s="176" t="s">
        <v>1953</v>
      </c>
      <c r="B676" s="190" t="s">
        <v>1953</v>
      </c>
      <c r="C676" s="138">
        <f>SUMIF('TL-A E-Trim - E-Zyl 3.1'!$AT$12:$AT$261,A676,'TL-A E-Trim - E-Zyl 3.1'!$B$12:$B$261)</f>
        <v>0</v>
      </c>
      <c r="D676" s="199">
        <v>3052259000</v>
      </c>
      <c r="E676" s="106">
        <f t="shared" si="14"/>
        <v>0</v>
      </c>
    </row>
    <row r="677" spans="1:5" x14ac:dyDescent="0.25">
      <c r="A677" s="176" t="s">
        <v>1954</v>
      </c>
      <c r="B677" s="190" t="s">
        <v>1954</v>
      </c>
      <c r="C677" s="138">
        <f>SUMIF('TL-A E-Trim - E-Zyl 3.1'!$AT$12:$AT$261,A677,'TL-A E-Trim - E-Zyl 3.1'!$B$12:$B$261)</f>
        <v>0</v>
      </c>
      <c r="D677" s="199">
        <v>3052260000</v>
      </c>
      <c r="E677" s="106">
        <f t="shared" si="14"/>
        <v>0</v>
      </c>
    </row>
    <row r="678" spans="1:5" x14ac:dyDescent="0.25">
      <c r="A678" s="176" t="s">
        <v>1955</v>
      </c>
      <c r="B678" s="190" t="s">
        <v>1955</v>
      </c>
      <c r="C678" s="138">
        <f>SUMIF('TL-A E-Trim - E-Zyl 3.1'!$AT$12:$AT$261,A678,'TL-A E-Trim - E-Zyl 3.1'!$B$12:$B$261)</f>
        <v>0</v>
      </c>
      <c r="D678" s="199">
        <v>3052261000</v>
      </c>
      <c r="E678" s="106">
        <f t="shared" si="14"/>
        <v>0</v>
      </c>
    </row>
    <row r="679" spans="1:5" x14ac:dyDescent="0.25">
      <c r="A679" s="176" t="s">
        <v>1956</v>
      </c>
      <c r="B679" s="190" t="s">
        <v>1956</v>
      </c>
      <c r="C679" s="138">
        <f>SUMIF('TL-A E-Trim - E-Zyl 3.1'!$AT$12:$AT$261,A679,'TL-A E-Trim - E-Zyl 3.1'!$B$12:$B$261)</f>
        <v>0</v>
      </c>
      <c r="D679" s="199">
        <v>3052262000</v>
      </c>
      <c r="E679" s="106">
        <f t="shared" si="14"/>
        <v>0</v>
      </c>
    </row>
    <row r="680" spans="1:5" x14ac:dyDescent="0.25">
      <c r="A680" s="176" t="s">
        <v>1957</v>
      </c>
      <c r="B680" s="190" t="s">
        <v>1957</v>
      </c>
      <c r="C680" s="138">
        <f>SUMIF('TL-A E-Trim - E-Zyl 3.1'!$AT$12:$AT$261,A680,'TL-A E-Trim - E-Zyl 3.1'!$B$12:$B$261)</f>
        <v>0</v>
      </c>
      <c r="D680" s="199">
        <v>3052263000</v>
      </c>
      <c r="E680" s="106">
        <f t="shared" si="14"/>
        <v>0</v>
      </c>
    </row>
    <row r="681" spans="1:5" x14ac:dyDescent="0.25">
      <c r="A681" s="176" t="s">
        <v>1958</v>
      </c>
      <c r="B681" s="190" t="s">
        <v>1958</v>
      </c>
      <c r="C681" s="138">
        <f>SUMIF('TL-A E-Trim - E-Zyl 3.1'!$AT$12:$AT$261,A681,'TL-A E-Trim - E-Zyl 3.1'!$B$12:$B$261)</f>
        <v>0</v>
      </c>
      <c r="D681" s="199">
        <v>3052264000</v>
      </c>
      <c r="E681" s="106">
        <f t="shared" si="14"/>
        <v>0</v>
      </c>
    </row>
    <row r="682" spans="1:5" x14ac:dyDescent="0.25">
      <c r="A682" s="176" t="s">
        <v>1959</v>
      </c>
      <c r="B682" s="190" t="s">
        <v>1959</v>
      </c>
      <c r="C682" s="138">
        <f>SUMIF('TL-A E-Trim - E-Zyl 3.1'!$AT$12:$AT$261,A682,'TL-A E-Trim - E-Zyl 3.1'!$B$12:$B$261)</f>
        <v>0</v>
      </c>
      <c r="D682" s="199">
        <v>3052265000</v>
      </c>
      <c r="E682" s="106">
        <f t="shared" si="14"/>
        <v>0</v>
      </c>
    </row>
    <row r="683" spans="1:5" x14ac:dyDescent="0.25">
      <c r="A683" s="176" t="s">
        <v>1960</v>
      </c>
      <c r="B683" s="190" t="s">
        <v>1960</v>
      </c>
      <c r="C683" s="138">
        <f>SUMIF('TL-A E-Trim - E-Zyl 3.1'!$AT$12:$AT$261,A683,'TL-A E-Trim - E-Zyl 3.1'!$B$12:$B$261)</f>
        <v>0</v>
      </c>
      <c r="D683" s="199">
        <v>3052266000</v>
      </c>
      <c r="E683" s="106">
        <f t="shared" si="14"/>
        <v>0</v>
      </c>
    </row>
    <row r="684" spans="1:5" x14ac:dyDescent="0.25">
      <c r="A684" s="176" t="s">
        <v>1961</v>
      </c>
      <c r="B684" s="190" t="s">
        <v>1961</v>
      </c>
      <c r="C684" s="138">
        <f>SUMIF('TL-A E-Trim - E-Zyl 3.1'!$AT$12:$AT$261,A684,'TL-A E-Trim - E-Zyl 3.1'!$B$12:$B$261)</f>
        <v>0</v>
      </c>
      <c r="D684" s="199">
        <v>3052267000</v>
      </c>
      <c r="E684" s="106">
        <f t="shared" si="14"/>
        <v>0</v>
      </c>
    </row>
    <row r="685" spans="1:5" x14ac:dyDescent="0.25">
      <c r="A685" s="176" t="s">
        <v>1962</v>
      </c>
      <c r="B685" s="190" t="s">
        <v>1962</v>
      </c>
      <c r="C685" s="138">
        <f>SUMIF('TL-A E-Trim - E-Zyl 3.1'!$AT$12:$AT$261,A685,'TL-A E-Trim - E-Zyl 3.1'!$B$12:$B$261)</f>
        <v>0</v>
      </c>
      <c r="D685" s="199">
        <v>3052268000</v>
      </c>
      <c r="E685" s="106">
        <f t="shared" si="14"/>
        <v>0</v>
      </c>
    </row>
    <row r="686" spans="1:5" x14ac:dyDescent="0.25">
      <c r="A686" s="176" t="s">
        <v>1963</v>
      </c>
      <c r="B686" s="190" t="s">
        <v>1963</v>
      </c>
      <c r="C686" s="138">
        <f>SUMIF('TL-A E-Trim - E-Zyl 3.1'!$AT$12:$AT$261,A686,'TL-A E-Trim - E-Zyl 3.1'!$B$12:$B$261)</f>
        <v>0</v>
      </c>
      <c r="D686" s="199">
        <v>3052269000</v>
      </c>
      <c r="E686" s="106">
        <f t="shared" si="14"/>
        <v>0</v>
      </c>
    </row>
    <row r="687" spans="1:5" x14ac:dyDescent="0.25">
      <c r="A687" s="176" t="s">
        <v>1964</v>
      </c>
      <c r="B687" s="190" t="s">
        <v>1964</v>
      </c>
      <c r="C687" s="138">
        <f>SUMIF('TL-A E-Trim - E-Zyl 3.1'!$AT$12:$AT$261,A687,'TL-A E-Trim - E-Zyl 3.1'!$B$12:$B$261)</f>
        <v>0</v>
      </c>
      <c r="D687" s="199">
        <v>3052270000</v>
      </c>
      <c r="E687" s="106">
        <f t="shared" si="14"/>
        <v>0</v>
      </c>
    </row>
    <row r="688" spans="1:5" x14ac:dyDescent="0.25">
      <c r="A688" s="176" t="s">
        <v>1965</v>
      </c>
      <c r="B688" s="190" t="s">
        <v>1965</v>
      </c>
      <c r="C688" s="138">
        <f>SUMIF('TL-A E-Trim - E-Zyl 3.1'!$AT$12:$AT$261,A688,'TL-A E-Trim - E-Zyl 3.1'!$B$12:$B$261)</f>
        <v>0</v>
      </c>
      <c r="D688" s="199">
        <v>3052271000</v>
      </c>
      <c r="E688" s="106">
        <f t="shared" si="14"/>
        <v>0</v>
      </c>
    </row>
    <row r="689" spans="1:5" x14ac:dyDescent="0.25">
      <c r="A689" s="176" t="s">
        <v>1966</v>
      </c>
      <c r="B689" s="190" t="s">
        <v>1966</v>
      </c>
      <c r="C689" s="138">
        <f>SUMIF('TL-A E-Trim - E-Zyl 3.1'!$AT$12:$AT$261,A689,'TL-A E-Trim - E-Zyl 3.1'!$B$12:$B$261)</f>
        <v>0</v>
      </c>
      <c r="D689" s="199">
        <v>3052272000</v>
      </c>
      <c r="E689" s="106">
        <f t="shared" si="14"/>
        <v>0</v>
      </c>
    </row>
    <row r="690" spans="1:5" ht="15.75" thickBot="1" x14ac:dyDescent="0.3">
      <c r="A690" s="188"/>
      <c r="B690" s="191" t="s">
        <v>891</v>
      </c>
      <c r="C690" s="201"/>
      <c r="D690" s="201"/>
      <c r="E690" s="201"/>
    </row>
    <row r="691" spans="1:5" ht="15.75" thickTop="1" x14ac:dyDescent="0.25">
      <c r="A691" s="179" t="s">
        <v>1967</v>
      </c>
      <c r="B691" s="192" t="s">
        <v>1967</v>
      </c>
      <c r="C691" s="138">
        <f>SUMIF('TL-A E-Trim - E-Zyl 3.1'!$AT$12:$AT$261,A691,'TL-A E-Trim - E-Zyl 3.1'!$B$12:$B$261)</f>
        <v>0</v>
      </c>
      <c r="D691" s="198">
        <v>3052190000</v>
      </c>
      <c r="E691" s="106">
        <f t="shared" si="14"/>
        <v>0</v>
      </c>
    </row>
    <row r="692" spans="1:5" x14ac:dyDescent="0.25">
      <c r="A692" s="179" t="s">
        <v>1968</v>
      </c>
      <c r="B692" s="192" t="s">
        <v>1968</v>
      </c>
      <c r="C692" s="138">
        <f>SUMIF('TL-A E-Trim - E-Zyl 3.1'!$AT$12:$AT$261,A692,'TL-A E-Trim - E-Zyl 3.1'!$B$12:$B$261)</f>
        <v>0</v>
      </c>
      <c r="D692" s="211">
        <v>3052190100</v>
      </c>
      <c r="E692" s="106">
        <f t="shared" si="14"/>
        <v>0</v>
      </c>
    </row>
    <row r="693" spans="1:5" x14ac:dyDescent="0.25">
      <c r="A693" s="179" t="s">
        <v>1969</v>
      </c>
      <c r="B693" s="192" t="s">
        <v>1969</v>
      </c>
      <c r="C693" s="138">
        <f>SUMIF('TL-A E-Trim - E-Zyl 3.1'!$AT$12:$AT$261,A693,'TL-A E-Trim - E-Zyl 3.1'!$B$12:$B$261)</f>
        <v>0</v>
      </c>
      <c r="D693" s="198">
        <v>3052190200</v>
      </c>
      <c r="E693" s="106">
        <f t="shared" si="14"/>
        <v>0</v>
      </c>
    </row>
    <row r="694" spans="1:5" x14ac:dyDescent="0.25">
      <c r="A694" s="179" t="s">
        <v>1970</v>
      </c>
      <c r="B694" s="192" t="s">
        <v>1970</v>
      </c>
      <c r="C694" s="138">
        <f>SUMIF('TL-A E-Trim - E-Zyl 3.1'!$AT$12:$AT$261,A694,'TL-A E-Trim - E-Zyl 3.1'!$B$12:$B$261)</f>
        <v>0</v>
      </c>
      <c r="D694" s="199">
        <v>3052190300</v>
      </c>
      <c r="E694" s="106">
        <f t="shared" si="14"/>
        <v>0</v>
      </c>
    </row>
    <row r="695" spans="1:5" x14ac:dyDescent="0.25">
      <c r="A695" s="179" t="s">
        <v>1971</v>
      </c>
      <c r="B695" s="192" t="s">
        <v>1971</v>
      </c>
      <c r="C695" s="138">
        <f>SUMIF('TL-A E-Trim - E-Zyl 3.1'!$AT$12:$AT$261,A695,'TL-A E-Trim - E-Zyl 3.1'!$B$12:$B$261)</f>
        <v>0</v>
      </c>
      <c r="D695" s="198">
        <v>3052190400</v>
      </c>
      <c r="E695" s="106">
        <f t="shared" si="14"/>
        <v>0</v>
      </c>
    </row>
    <row r="696" spans="1:5" x14ac:dyDescent="0.25">
      <c r="A696" s="179" t="s">
        <v>1972</v>
      </c>
      <c r="B696" s="192" t="s">
        <v>1972</v>
      </c>
      <c r="C696" s="138">
        <f>SUMIF('TL-A E-Trim - E-Zyl 3.1'!$AT$12:$AT$261,A696,'TL-A E-Trim - E-Zyl 3.1'!$B$12:$B$261)</f>
        <v>0</v>
      </c>
      <c r="D696" s="199">
        <v>3052190500</v>
      </c>
      <c r="E696" s="106">
        <f t="shared" si="14"/>
        <v>0</v>
      </c>
    </row>
    <row r="697" spans="1:5" x14ac:dyDescent="0.25">
      <c r="A697" s="179" t="s">
        <v>1973</v>
      </c>
      <c r="B697" s="192" t="s">
        <v>1973</v>
      </c>
      <c r="C697" s="138">
        <f>SUMIF('TL-A E-Trim - E-Zyl 3.1'!$AT$12:$AT$261,A697,'TL-A E-Trim - E-Zyl 3.1'!$B$12:$B$261)</f>
        <v>0</v>
      </c>
      <c r="D697" s="198">
        <v>3052190600</v>
      </c>
      <c r="E697" s="106">
        <f t="shared" si="14"/>
        <v>0</v>
      </c>
    </row>
    <row r="698" spans="1:5" x14ac:dyDescent="0.25">
      <c r="A698" s="179" t="s">
        <v>1974</v>
      </c>
      <c r="B698" s="192" t="s">
        <v>1974</v>
      </c>
      <c r="C698" s="138">
        <f>SUMIF('TL-A E-Trim - E-Zyl 3.1'!$AT$12:$AT$261,A698,'TL-A E-Trim - E-Zyl 3.1'!$B$12:$B$261)</f>
        <v>0</v>
      </c>
      <c r="D698" s="199">
        <v>3052190700</v>
      </c>
      <c r="E698" s="106">
        <f t="shared" si="14"/>
        <v>0</v>
      </c>
    </row>
    <row r="699" spans="1:5" x14ac:dyDescent="0.25">
      <c r="A699" s="179" t="s">
        <v>1975</v>
      </c>
      <c r="B699" s="192" t="s">
        <v>1975</v>
      </c>
      <c r="C699" s="138">
        <f>SUMIF('TL-A E-Trim - E-Zyl 3.1'!$AT$12:$AT$261,A699,'TL-A E-Trim - E-Zyl 3.1'!$B$12:$B$261)</f>
        <v>0</v>
      </c>
      <c r="D699" s="198">
        <v>3052190800</v>
      </c>
      <c r="E699" s="106">
        <f t="shared" si="14"/>
        <v>0</v>
      </c>
    </row>
    <row r="700" spans="1:5" ht="15.75" thickBot="1" x14ac:dyDescent="0.3">
      <c r="A700" s="188"/>
      <c r="B700" s="191" t="s">
        <v>892</v>
      </c>
      <c r="C700" s="201"/>
      <c r="D700" s="201"/>
      <c r="E700" s="201"/>
    </row>
    <row r="701" spans="1:5" ht="15.75" thickTop="1" x14ac:dyDescent="0.25">
      <c r="A701" s="176" t="s">
        <v>1976</v>
      </c>
      <c r="B701" s="190" t="s">
        <v>1976</v>
      </c>
      <c r="C701" s="138">
        <f>SUMIF('TL-A E-Trim - E-Zyl 3.1'!$AT$12:$AT$261,A701,'TL-A E-Trim - E-Zyl 3.1'!$B$12:$B$261)</f>
        <v>0</v>
      </c>
      <c r="D701" s="199">
        <v>3052301000</v>
      </c>
      <c r="E701" s="106">
        <f t="shared" si="14"/>
        <v>0</v>
      </c>
    </row>
    <row r="702" spans="1:5" x14ac:dyDescent="0.25">
      <c r="A702" s="176" t="s">
        <v>1977</v>
      </c>
      <c r="B702" s="190" t="s">
        <v>1977</v>
      </c>
      <c r="C702" s="138">
        <f>SUMIF('TL-A E-Trim - E-Zyl 3.1'!$AT$12:$AT$261,A702,'TL-A E-Trim - E-Zyl 3.1'!$B$12:$B$261)</f>
        <v>0</v>
      </c>
      <c r="D702" s="199">
        <v>3052302000</v>
      </c>
      <c r="E702" s="106">
        <f t="shared" si="14"/>
        <v>0</v>
      </c>
    </row>
    <row r="703" spans="1:5" x14ac:dyDescent="0.25">
      <c r="A703" s="176" t="s">
        <v>1978</v>
      </c>
      <c r="B703" s="190" t="s">
        <v>1978</v>
      </c>
      <c r="C703" s="138">
        <f>SUMIF('TL-A E-Trim - E-Zyl 3.1'!$AT$12:$AT$261,A703,'TL-A E-Trim - E-Zyl 3.1'!$B$12:$B$261)</f>
        <v>0</v>
      </c>
      <c r="D703" s="199">
        <v>3052303000</v>
      </c>
      <c r="E703" s="106">
        <f t="shared" si="14"/>
        <v>0</v>
      </c>
    </row>
    <row r="704" spans="1:5" x14ac:dyDescent="0.25">
      <c r="A704" s="176" t="s">
        <v>1979</v>
      </c>
      <c r="B704" s="190" t="s">
        <v>1979</v>
      </c>
      <c r="C704" s="138">
        <f>SUMIF('TL-A E-Trim - E-Zyl 3.1'!$AT$12:$AT$261,A704,'TL-A E-Trim - E-Zyl 3.1'!$B$12:$B$261)</f>
        <v>0</v>
      </c>
      <c r="D704" s="199">
        <v>3052304000</v>
      </c>
      <c r="E704" s="106">
        <f t="shared" si="14"/>
        <v>0</v>
      </c>
    </row>
    <row r="705" spans="1:5" x14ac:dyDescent="0.25">
      <c r="A705" s="176" t="s">
        <v>1980</v>
      </c>
      <c r="B705" s="190" t="s">
        <v>1980</v>
      </c>
      <c r="C705" s="138">
        <f>SUMIF('TL-A E-Trim - E-Zyl 3.1'!$AT$12:$AT$261,A705,'TL-A E-Trim - E-Zyl 3.1'!$B$12:$B$261)</f>
        <v>0</v>
      </c>
      <c r="D705" s="199">
        <v>3052305000</v>
      </c>
      <c r="E705" s="106">
        <f t="shared" si="14"/>
        <v>0</v>
      </c>
    </row>
    <row r="706" spans="1:5" x14ac:dyDescent="0.25">
      <c r="A706" s="176" t="s">
        <v>1981</v>
      </c>
      <c r="B706" s="190" t="s">
        <v>1981</v>
      </c>
      <c r="C706" s="138">
        <f>SUMIF('TL-A E-Trim - E-Zyl 3.1'!$AT$12:$AT$261,A706,'TL-A E-Trim - E-Zyl 3.1'!$B$12:$B$261)</f>
        <v>0</v>
      </c>
      <c r="D706" s="199">
        <v>3052306000</v>
      </c>
      <c r="E706" s="106">
        <f t="shared" si="14"/>
        <v>0</v>
      </c>
    </row>
    <row r="707" spans="1:5" x14ac:dyDescent="0.25">
      <c r="A707" s="176" t="s">
        <v>1982</v>
      </c>
      <c r="B707" s="190" t="s">
        <v>1982</v>
      </c>
      <c r="C707" s="138">
        <f>SUMIF('TL-A E-Trim - E-Zyl 3.1'!$AT$12:$AT$261,A707,'TL-A E-Trim - E-Zyl 3.1'!$B$12:$B$261)</f>
        <v>0</v>
      </c>
      <c r="D707" s="199">
        <v>3052307000</v>
      </c>
      <c r="E707" s="106">
        <f t="shared" si="14"/>
        <v>0</v>
      </c>
    </row>
    <row r="708" spans="1:5" x14ac:dyDescent="0.25">
      <c r="A708" s="176" t="s">
        <v>1983</v>
      </c>
      <c r="B708" s="190" t="s">
        <v>1983</v>
      </c>
      <c r="C708" s="138">
        <f>SUMIF('TL-A E-Trim - E-Zyl 3.1'!$AT$12:$AT$261,A708,'TL-A E-Trim - E-Zyl 3.1'!$B$12:$B$261)</f>
        <v>0</v>
      </c>
      <c r="D708" s="199">
        <v>3052308000</v>
      </c>
      <c r="E708" s="106">
        <f t="shared" si="14"/>
        <v>0</v>
      </c>
    </row>
    <row r="709" spans="1:5" x14ac:dyDescent="0.25">
      <c r="A709" s="176" t="s">
        <v>1984</v>
      </c>
      <c r="B709" s="190" t="s">
        <v>1984</v>
      </c>
      <c r="C709" s="138">
        <f>SUMIF('TL-A E-Trim - E-Zyl 3.1'!$AT$12:$AT$261,A709,'TL-A E-Trim - E-Zyl 3.1'!$B$12:$B$261)</f>
        <v>0</v>
      </c>
      <c r="D709" s="199">
        <v>3052309000</v>
      </c>
      <c r="E709" s="106">
        <f t="shared" si="14"/>
        <v>0</v>
      </c>
    </row>
    <row r="710" spans="1:5" x14ac:dyDescent="0.25">
      <c r="A710" s="219" t="s">
        <v>1985</v>
      </c>
      <c r="B710" s="220" t="s">
        <v>1985</v>
      </c>
      <c r="C710" s="138">
        <f>SUMIF('TL-A E-Trim - E-Zyl 3.1'!$AT$12:$AT$261,A710,'TL-A E-Trim - E-Zyl 3.1'!$B$12:$B$261)</f>
        <v>0</v>
      </c>
      <c r="D710" s="199" t="s">
        <v>893</v>
      </c>
      <c r="E710" s="106">
        <f t="shared" si="14"/>
        <v>0</v>
      </c>
    </row>
    <row r="711" spans="1:5" x14ac:dyDescent="0.25">
      <c r="A711" s="219" t="s">
        <v>1986</v>
      </c>
      <c r="B711" s="220" t="s">
        <v>1986</v>
      </c>
      <c r="C711" s="138">
        <f>SUMIF('TL-A E-Trim - E-Zyl 3.1'!$AT$12:$AT$261,A711,'TL-A E-Trim - E-Zyl 3.1'!$B$12:$B$261)</f>
        <v>0</v>
      </c>
      <c r="D711" s="199" t="s">
        <v>893</v>
      </c>
      <c r="E711" s="106">
        <f t="shared" si="14"/>
        <v>0</v>
      </c>
    </row>
    <row r="712" spans="1:5" x14ac:dyDescent="0.25">
      <c r="A712" s="219" t="s">
        <v>1987</v>
      </c>
      <c r="B712" s="220" t="s">
        <v>1987</v>
      </c>
      <c r="C712" s="138">
        <f>SUMIF('TL-A E-Trim - E-Zyl 3.1'!$AT$12:$AT$261,A712,'TL-A E-Trim - E-Zyl 3.1'!$B$12:$B$261)</f>
        <v>0</v>
      </c>
      <c r="D712" s="199" t="s">
        <v>893</v>
      </c>
      <c r="E712" s="106">
        <f t="shared" si="14"/>
        <v>0</v>
      </c>
    </row>
    <row r="713" spans="1:5" x14ac:dyDescent="0.25">
      <c r="A713" s="219" t="s">
        <v>1988</v>
      </c>
      <c r="B713" s="220" t="s">
        <v>1988</v>
      </c>
      <c r="C713" s="138">
        <f>SUMIF('TL-A E-Trim - E-Zyl 3.1'!$AT$12:$AT$261,A713,'TL-A E-Trim - E-Zyl 3.1'!$B$12:$B$261)</f>
        <v>0</v>
      </c>
      <c r="D713" s="199" t="s">
        <v>893</v>
      </c>
      <c r="E713" s="106">
        <f t="shared" si="14"/>
        <v>0</v>
      </c>
    </row>
    <row r="714" spans="1:5" ht="15.75" thickBot="1" x14ac:dyDescent="0.3">
      <c r="A714" s="188"/>
      <c r="B714" s="191" t="s">
        <v>894</v>
      </c>
      <c r="C714" s="213"/>
      <c r="D714" s="213"/>
      <c r="E714" s="213"/>
    </row>
    <row r="715" spans="1:5" ht="15.75" thickTop="1" x14ac:dyDescent="0.25">
      <c r="A715" s="176" t="s">
        <v>1989</v>
      </c>
      <c r="B715" s="190" t="s">
        <v>1989</v>
      </c>
      <c r="C715" s="138">
        <f>SUMIF('TL-A E-Trim - E-Zyl 3.1'!$AT$12:$AT$261,A715,'TL-A E-Trim - E-Zyl 3.1'!$B$12:$B$261)</f>
        <v>0</v>
      </c>
      <c r="D715" s="198">
        <v>3052350000</v>
      </c>
      <c r="E715" s="106">
        <f t="shared" si="14"/>
        <v>0</v>
      </c>
    </row>
    <row r="716" spans="1:5" x14ac:dyDescent="0.25">
      <c r="A716" s="176" t="s">
        <v>1990</v>
      </c>
      <c r="B716" s="190" t="s">
        <v>1990</v>
      </c>
      <c r="C716" s="138">
        <f>SUMIF('TL-A E-Trim - E-Zyl 3.1'!$AT$12:$AT$261,A716,'TL-A E-Trim - E-Zyl 3.1'!$B$12:$B$261)</f>
        <v>0</v>
      </c>
      <c r="D716" s="199">
        <v>3052351000</v>
      </c>
      <c r="E716" s="106">
        <f t="shared" ref="E716:E779" si="15">C716</f>
        <v>0</v>
      </c>
    </row>
    <row r="717" spans="1:5" x14ac:dyDescent="0.25">
      <c r="A717" s="176" t="s">
        <v>1991</v>
      </c>
      <c r="B717" s="190" t="s">
        <v>1991</v>
      </c>
      <c r="C717" s="138">
        <f>SUMIF('TL-A E-Trim - E-Zyl 3.1'!$AT$12:$AT$261,A717,'TL-A E-Trim - E-Zyl 3.1'!$B$12:$B$261)</f>
        <v>0</v>
      </c>
      <c r="D717" s="199">
        <v>3052352000</v>
      </c>
      <c r="E717" s="106">
        <f t="shared" si="15"/>
        <v>0</v>
      </c>
    </row>
    <row r="718" spans="1:5" x14ac:dyDescent="0.25">
      <c r="A718" s="176" t="s">
        <v>1992</v>
      </c>
      <c r="B718" s="190" t="s">
        <v>1992</v>
      </c>
      <c r="C718" s="138">
        <f>SUMIF('TL-A E-Trim - E-Zyl 3.1'!$AT$12:$AT$261,A718,'TL-A E-Trim - E-Zyl 3.1'!$B$12:$B$261)</f>
        <v>0</v>
      </c>
      <c r="D718" s="199">
        <v>3052353000</v>
      </c>
      <c r="E718" s="106">
        <f t="shared" si="15"/>
        <v>0</v>
      </c>
    </row>
    <row r="719" spans="1:5" x14ac:dyDescent="0.25">
      <c r="A719" s="176" t="s">
        <v>1993</v>
      </c>
      <c r="B719" s="190" t="s">
        <v>1993</v>
      </c>
      <c r="C719" s="138">
        <f>SUMIF('TL-A E-Trim - E-Zyl 3.1'!$AT$12:$AT$261,A719,'TL-A E-Trim - E-Zyl 3.1'!$B$12:$B$261)</f>
        <v>0</v>
      </c>
      <c r="D719" s="199">
        <v>3052354000</v>
      </c>
      <c r="E719" s="106">
        <f t="shared" si="15"/>
        <v>0</v>
      </c>
    </row>
    <row r="720" spans="1:5" x14ac:dyDescent="0.25">
      <c r="A720" s="176" t="s">
        <v>1994</v>
      </c>
      <c r="B720" s="190" t="s">
        <v>1994</v>
      </c>
      <c r="C720" s="138">
        <f>SUMIF('TL-A E-Trim - E-Zyl 3.1'!$AT$12:$AT$261,A720,'TL-A E-Trim - E-Zyl 3.1'!$B$12:$B$261)</f>
        <v>0</v>
      </c>
      <c r="D720" s="199">
        <v>3052355000</v>
      </c>
      <c r="E720" s="106">
        <f t="shared" si="15"/>
        <v>0</v>
      </c>
    </row>
    <row r="721" spans="1:5" x14ac:dyDescent="0.25">
      <c r="A721" s="176" t="s">
        <v>1995</v>
      </c>
      <c r="B721" s="190" t="s">
        <v>1995</v>
      </c>
      <c r="C721" s="138">
        <f>SUMIF('TL-A E-Trim - E-Zyl 3.1'!$AT$12:$AT$261,A721,'TL-A E-Trim - E-Zyl 3.1'!$B$12:$B$261)</f>
        <v>0</v>
      </c>
      <c r="D721" s="199">
        <v>3052356000</v>
      </c>
      <c r="E721" s="106">
        <f t="shared" si="15"/>
        <v>0</v>
      </c>
    </row>
    <row r="722" spans="1:5" x14ac:dyDescent="0.25">
      <c r="A722" s="176" t="s">
        <v>1996</v>
      </c>
      <c r="B722" s="190" t="s">
        <v>1996</v>
      </c>
      <c r="C722" s="138">
        <f>SUMIF('TL-A E-Trim - E-Zyl 3.1'!$AT$12:$AT$261,A722,'TL-A E-Trim - E-Zyl 3.1'!$B$12:$B$261)</f>
        <v>0</v>
      </c>
      <c r="D722" s="199">
        <v>3052357000</v>
      </c>
      <c r="E722" s="106">
        <f t="shared" si="15"/>
        <v>0</v>
      </c>
    </row>
    <row r="723" spans="1:5" x14ac:dyDescent="0.25">
      <c r="A723" s="176" t="s">
        <v>1997</v>
      </c>
      <c r="B723" s="190" t="s">
        <v>1997</v>
      </c>
      <c r="C723" s="138">
        <f>SUMIF('TL-A E-Trim - E-Zyl 3.1'!$AT$12:$AT$261,A723,'TL-A E-Trim - E-Zyl 3.1'!$B$12:$B$261)</f>
        <v>0</v>
      </c>
      <c r="D723" s="199">
        <v>3052358000</v>
      </c>
      <c r="E723" s="106">
        <f t="shared" si="15"/>
        <v>0</v>
      </c>
    </row>
    <row r="724" spans="1:5" x14ac:dyDescent="0.25">
      <c r="A724" s="176" t="s">
        <v>1998</v>
      </c>
      <c r="B724" s="190" t="s">
        <v>1998</v>
      </c>
      <c r="C724" s="138">
        <f>SUMIF('TL-A E-Trim - E-Zyl 3.1'!$AT$12:$AT$261,A724,'TL-A E-Trim - E-Zyl 3.1'!$B$12:$B$261)</f>
        <v>0</v>
      </c>
      <c r="D724" s="199">
        <v>3052359000</v>
      </c>
      <c r="E724" s="106">
        <f t="shared" si="15"/>
        <v>0</v>
      </c>
    </row>
    <row r="725" spans="1:5" x14ac:dyDescent="0.25">
      <c r="A725" s="176" t="s">
        <v>1999</v>
      </c>
      <c r="B725" s="190" t="s">
        <v>1999</v>
      </c>
      <c r="C725" s="138">
        <f>SUMIF('TL-A E-Trim - E-Zyl 3.1'!$AT$12:$AT$261,A725,'TL-A E-Trim - E-Zyl 3.1'!$B$12:$B$261)</f>
        <v>0</v>
      </c>
      <c r="D725" s="199">
        <v>3052360000</v>
      </c>
      <c r="E725" s="106">
        <f t="shared" si="15"/>
        <v>0</v>
      </c>
    </row>
    <row r="726" spans="1:5" x14ac:dyDescent="0.25">
      <c r="A726" s="176" t="s">
        <v>2000</v>
      </c>
      <c r="B726" s="190" t="s">
        <v>2000</v>
      </c>
      <c r="C726" s="138">
        <f>SUMIF('TL-A E-Trim - E-Zyl 3.1'!$AT$12:$AT$261,A726,'TL-A E-Trim - E-Zyl 3.1'!$B$12:$B$261)</f>
        <v>0</v>
      </c>
      <c r="D726" s="199">
        <v>3052361000</v>
      </c>
      <c r="E726" s="106">
        <f t="shared" si="15"/>
        <v>0</v>
      </c>
    </row>
    <row r="727" spans="1:5" x14ac:dyDescent="0.25">
      <c r="A727" s="176" t="s">
        <v>2001</v>
      </c>
      <c r="B727" s="190" t="s">
        <v>2001</v>
      </c>
      <c r="C727" s="138">
        <f>SUMIF('TL-A E-Trim - E-Zyl 3.1'!$AT$12:$AT$261,A727,'TL-A E-Trim - E-Zyl 3.1'!$B$12:$B$261)</f>
        <v>0</v>
      </c>
      <c r="D727" s="199">
        <v>3052362000</v>
      </c>
      <c r="E727" s="106">
        <f t="shared" si="15"/>
        <v>0</v>
      </c>
    </row>
    <row r="728" spans="1:5" x14ac:dyDescent="0.25">
      <c r="A728" s="176" t="s">
        <v>2002</v>
      </c>
      <c r="B728" s="190" t="s">
        <v>2002</v>
      </c>
      <c r="C728" s="138">
        <f>SUMIF('TL-A E-Trim - E-Zyl 3.1'!$AT$12:$AT$261,A728,'TL-A E-Trim - E-Zyl 3.1'!$B$12:$B$261)</f>
        <v>0</v>
      </c>
      <c r="D728" s="199">
        <v>3052363000</v>
      </c>
      <c r="E728" s="106">
        <f t="shared" si="15"/>
        <v>0</v>
      </c>
    </row>
    <row r="729" spans="1:5" x14ac:dyDescent="0.25">
      <c r="A729" s="176" t="s">
        <v>2003</v>
      </c>
      <c r="B729" s="190" t="s">
        <v>2003</v>
      </c>
      <c r="C729" s="138">
        <f>SUMIF('TL-A E-Trim - E-Zyl 3.1'!$AT$12:$AT$261,A729,'TL-A E-Trim - E-Zyl 3.1'!$B$12:$B$261)</f>
        <v>0</v>
      </c>
      <c r="D729" s="199">
        <v>3052364000</v>
      </c>
      <c r="E729" s="106">
        <f t="shared" si="15"/>
        <v>0</v>
      </c>
    </row>
    <row r="730" spans="1:5" x14ac:dyDescent="0.25">
      <c r="A730" s="176" t="s">
        <v>2004</v>
      </c>
      <c r="B730" s="190" t="s">
        <v>2004</v>
      </c>
      <c r="C730" s="138">
        <f>SUMIF('TL-A E-Trim - E-Zyl 3.1'!$AT$12:$AT$261,A730,'TL-A E-Trim - E-Zyl 3.1'!$B$12:$B$261)</f>
        <v>0</v>
      </c>
      <c r="D730" s="199">
        <v>3052365000</v>
      </c>
      <c r="E730" s="106">
        <f t="shared" si="15"/>
        <v>0</v>
      </c>
    </row>
    <row r="731" spans="1:5" x14ac:dyDescent="0.25">
      <c r="A731" s="176" t="s">
        <v>2005</v>
      </c>
      <c r="B731" s="190" t="s">
        <v>2005</v>
      </c>
      <c r="C731" s="138">
        <f>SUMIF('TL-A E-Trim - E-Zyl 3.1'!$AT$12:$AT$261,A731,'TL-A E-Trim - E-Zyl 3.1'!$B$12:$B$261)</f>
        <v>0</v>
      </c>
      <c r="D731" s="199">
        <v>3052366000</v>
      </c>
      <c r="E731" s="106">
        <f t="shared" si="15"/>
        <v>0</v>
      </c>
    </row>
    <row r="732" spans="1:5" x14ac:dyDescent="0.25">
      <c r="A732" s="176" t="s">
        <v>2006</v>
      </c>
      <c r="B732" s="190" t="s">
        <v>2006</v>
      </c>
      <c r="C732" s="138">
        <f>SUMIF('TL-A E-Trim - E-Zyl 3.1'!$AT$12:$AT$261,A732,'TL-A E-Trim - E-Zyl 3.1'!$B$12:$B$261)</f>
        <v>0</v>
      </c>
      <c r="D732" s="199">
        <v>3052367000</v>
      </c>
      <c r="E732" s="106">
        <f t="shared" si="15"/>
        <v>0</v>
      </c>
    </row>
    <row r="733" spans="1:5" x14ac:dyDescent="0.25">
      <c r="A733" s="176" t="s">
        <v>2007</v>
      </c>
      <c r="B733" s="190" t="s">
        <v>2007</v>
      </c>
      <c r="C733" s="138">
        <f>SUMIF('TL-A E-Trim - E-Zyl 3.1'!$AT$12:$AT$261,A733,'TL-A E-Trim - E-Zyl 3.1'!$B$12:$B$261)</f>
        <v>0</v>
      </c>
      <c r="D733" s="199">
        <v>3052368000</v>
      </c>
      <c r="E733" s="106">
        <f t="shared" si="15"/>
        <v>0</v>
      </c>
    </row>
    <row r="734" spans="1:5" x14ac:dyDescent="0.25">
      <c r="A734" s="176" t="s">
        <v>2008</v>
      </c>
      <c r="B734" s="190" t="s">
        <v>2008</v>
      </c>
      <c r="C734" s="138">
        <f>SUMIF('TL-A E-Trim - E-Zyl 3.1'!$AT$12:$AT$261,A734,'TL-A E-Trim - E-Zyl 3.1'!$B$12:$B$261)</f>
        <v>0</v>
      </c>
      <c r="D734" s="199">
        <v>3052369000</v>
      </c>
      <c r="E734" s="106">
        <f t="shared" si="15"/>
        <v>0</v>
      </c>
    </row>
    <row r="735" spans="1:5" x14ac:dyDescent="0.25">
      <c r="A735" s="176" t="s">
        <v>2009</v>
      </c>
      <c r="B735" s="190" t="s">
        <v>2009</v>
      </c>
      <c r="C735" s="138">
        <f>SUMIF('TL-A E-Trim - E-Zyl 3.1'!$AT$12:$AT$261,A735,'TL-A E-Trim - E-Zyl 3.1'!$B$12:$B$261)</f>
        <v>0</v>
      </c>
      <c r="D735" s="199">
        <v>3052370000</v>
      </c>
      <c r="E735" s="106">
        <f t="shared" si="15"/>
        <v>0</v>
      </c>
    </row>
    <row r="736" spans="1:5" x14ac:dyDescent="0.25">
      <c r="A736" s="176" t="s">
        <v>2010</v>
      </c>
      <c r="B736" s="190" t="s">
        <v>2010</v>
      </c>
      <c r="C736" s="138">
        <f>SUMIF('TL-A E-Trim - E-Zyl 3.1'!$AT$12:$AT$261,A736,'TL-A E-Trim - E-Zyl 3.1'!$B$12:$B$261)</f>
        <v>0</v>
      </c>
      <c r="D736" s="199">
        <v>3052371000</v>
      </c>
      <c r="E736" s="106">
        <f t="shared" si="15"/>
        <v>0</v>
      </c>
    </row>
    <row r="737" spans="1:5" x14ac:dyDescent="0.25">
      <c r="A737" s="176" t="s">
        <v>2011</v>
      </c>
      <c r="B737" s="190" t="s">
        <v>2011</v>
      </c>
      <c r="C737" s="138">
        <f>SUMIF('TL-A E-Trim - E-Zyl 3.1'!$AT$12:$AT$261,A737,'TL-A E-Trim - E-Zyl 3.1'!$B$12:$B$261)</f>
        <v>0</v>
      </c>
      <c r="D737" s="199">
        <v>3052372000</v>
      </c>
      <c r="E737" s="106">
        <f t="shared" si="15"/>
        <v>0</v>
      </c>
    </row>
    <row r="738" spans="1:5" x14ac:dyDescent="0.25">
      <c r="A738" s="176" t="s">
        <v>2012</v>
      </c>
      <c r="B738" s="190" t="s">
        <v>2012</v>
      </c>
      <c r="C738" s="138">
        <f>SUMIF('TL-A E-Trim - E-Zyl 3.1'!$AT$12:$AT$261,A738,'TL-A E-Trim - E-Zyl 3.1'!$B$12:$B$261)</f>
        <v>0</v>
      </c>
      <c r="D738" s="199">
        <v>3052373000</v>
      </c>
      <c r="E738" s="106">
        <f t="shared" si="15"/>
        <v>0</v>
      </c>
    </row>
    <row r="739" spans="1:5" x14ac:dyDescent="0.25">
      <c r="A739" s="176" t="s">
        <v>2013</v>
      </c>
      <c r="B739" s="190" t="s">
        <v>2013</v>
      </c>
      <c r="C739" s="138">
        <f>SUMIF('TL-A E-Trim - E-Zyl 3.1'!$AT$12:$AT$261,A739,'TL-A E-Trim - E-Zyl 3.1'!$B$12:$B$261)</f>
        <v>0</v>
      </c>
      <c r="D739" s="199">
        <v>3052374000</v>
      </c>
      <c r="E739" s="106">
        <f t="shared" si="15"/>
        <v>0</v>
      </c>
    </row>
    <row r="740" spans="1:5" x14ac:dyDescent="0.25">
      <c r="A740" s="180" t="s">
        <v>2014</v>
      </c>
      <c r="B740" s="193" t="s">
        <v>2014</v>
      </c>
      <c r="C740" s="138">
        <f>SUMIF('TL-A E-Trim - E-Zyl 3.1'!$AT$12:$AT$261,A740,'TL-A E-Trim - E-Zyl 3.1'!$B$12:$B$261)</f>
        <v>0</v>
      </c>
      <c r="D740" s="199">
        <v>3052375000</v>
      </c>
      <c r="E740" s="106">
        <f t="shared" si="15"/>
        <v>0</v>
      </c>
    </row>
    <row r="741" spans="1:5" x14ac:dyDescent="0.25">
      <c r="A741" s="176" t="s">
        <v>2015</v>
      </c>
      <c r="B741" s="190" t="s">
        <v>2015</v>
      </c>
      <c r="C741" s="138">
        <f>SUMIF('TL-A E-Trim - E-Zyl 3.1'!$AT$12:$AT$261,A741,'TL-A E-Trim - E-Zyl 3.1'!$B$12:$B$261)</f>
        <v>0</v>
      </c>
      <c r="D741" s="199">
        <v>3052409000</v>
      </c>
      <c r="E741" s="106">
        <f t="shared" si="15"/>
        <v>0</v>
      </c>
    </row>
    <row r="742" spans="1:5" x14ac:dyDescent="0.25">
      <c r="A742" s="176" t="s">
        <v>2016</v>
      </c>
      <c r="B742" s="190" t="s">
        <v>2016</v>
      </c>
      <c r="C742" s="138">
        <f>SUMIF('TL-A E-Trim - E-Zyl 3.1'!$AT$12:$AT$261,A742,'TL-A E-Trim - E-Zyl 3.1'!$B$12:$B$261)</f>
        <v>0</v>
      </c>
      <c r="D742" s="199">
        <v>3052411000</v>
      </c>
      <c r="E742" s="106">
        <f t="shared" si="15"/>
        <v>0</v>
      </c>
    </row>
    <row r="743" spans="1:5" x14ac:dyDescent="0.25">
      <c r="A743" s="176" t="s">
        <v>2017</v>
      </c>
      <c r="B743" s="190" t="s">
        <v>2017</v>
      </c>
      <c r="C743" s="138">
        <f>SUMIF('TL-A E-Trim - E-Zyl 3.1'!$AT$12:$AT$261,A743,'TL-A E-Trim - E-Zyl 3.1'!$B$12:$B$261)</f>
        <v>0</v>
      </c>
      <c r="D743" s="199">
        <v>3052413000</v>
      </c>
      <c r="E743" s="106">
        <f t="shared" si="15"/>
        <v>0</v>
      </c>
    </row>
    <row r="744" spans="1:5" x14ac:dyDescent="0.25">
      <c r="A744" s="176" t="s">
        <v>2018</v>
      </c>
      <c r="B744" s="190" t="s">
        <v>2018</v>
      </c>
      <c r="C744" s="138">
        <f>SUMIF('TL-A E-Trim - E-Zyl 3.1'!$AT$12:$AT$261,A744,'TL-A E-Trim - E-Zyl 3.1'!$B$12:$B$261)</f>
        <v>0</v>
      </c>
      <c r="D744" s="199">
        <v>3052415000</v>
      </c>
      <c r="E744" s="106">
        <f t="shared" si="15"/>
        <v>0</v>
      </c>
    </row>
    <row r="745" spans="1:5" x14ac:dyDescent="0.25">
      <c r="A745" s="176" t="s">
        <v>2019</v>
      </c>
      <c r="B745" s="190" t="s">
        <v>2019</v>
      </c>
      <c r="C745" s="138">
        <f>SUMIF('TL-A E-Trim - E-Zyl 3.1'!$AT$12:$AT$261,A745,'TL-A E-Trim - E-Zyl 3.1'!$B$12:$B$261)</f>
        <v>0</v>
      </c>
      <c r="D745" s="199">
        <v>3052416000</v>
      </c>
      <c r="E745" s="106">
        <f t="shared" si="15"/>
        <v>0</v>
      </c>
    </row>
    <row r="746" spans="1:5" x14ac:dyDescent="0.25">
      <c r="A746" s="176" t="s">
        <v>2020</v>
      </c>
      <c r="B746" s="190" t="s">
        <v>2020</v>
      </c>
      <c r="C746" s="138">
        <f>SUMIF('TL-A E-Trim - E-Zyl 3.1'!$AT$12:$AT$261,A746,'TL-A E-Trim - E-Zyl 3.1'!$B$12:$B$261)</f>
        <v>0</v>
      </c>
      <c r="D746" s="199">
        <v>3052418000</v>
      </c>
      <c r="E746" s="106">
        <f t="shared" si="15"/>
        <v>0</v>
      </c>
    </row>
    <row r="747" spans="1:5" x14ac:dyDescent="0.25">
      <c r="A747" s="176" t="s">
        <v>2021</v>
      </c>
      <c r="B747" s="190" t="s">
        <v>2021</v>
      </c>
      <c r="C747" s="138">
        <f>SUMIF('TL-A E-Trim - E-Zyl 3.1'!$AT$12:$AT$261,A747,'TL-A E-Trim - E-Zyl 3.1'!$B$12:$B$261)</f>
        <v>0</v>
      </c>
      <c r="D747" s="199">
        <v>3052420000</v>
      </c>
      <c r="E747" s="106">
        <f t="shared" si="15"/>
        <v>0</v>
      </c>
    </row>
    <row r="748" spans="1:5" x14ac:dyDescent="0.25">
      <c r="A748" s="176" t="s">
        <v>2022</v>
      </c>
      <c r="B748" s="190" t="s">
        <v>2022</v>
      </c>
      <c r="C748" s="138">
        <f>SUMIF('TL-A E-Trim - E-Zyl 3.1'!$AT$12:$AT$261,A748,'TL-A E-Trim - E-Zyl 3.1'!$B$12:$B$261)</f>
        <v>0</v>
      </c>
      <c r="D748" s="199">
        <v>3052417000</v>
      </c>
      <c r="E748" s="106">
        <f t="shared" si="15"/>
        <v>0</v>
      </c>
    </row>
    <row r="749" spans="1:5" x14ac:dyDescent="0.25">
      <c r="A749" s="176" t="s">
        <v>2023</v>
      </c>
      <c r="B749" s="190" t="s">
        <v>2023</v>
      </c>
      <c r="C749" s="138">
        <f>SUMIF('TL-A E-Trim - E-Zyl 3.1'!$AT$12:$AT$261,A749,'TL-A E-Trim - E-Zyl 3.1'!$B$12:$B$261)</f>
        <v>0</v>
      </c>
      <c r="D749" s="199">
        <v>3052422000</v>
      </c>
      <c r="E749" s="106">
        <f t="shared" si="15"/>
        <v>0</v>
      </c>
    </row>
    <row r="750" spans="1:5" x14ac:dyDescent="0.25">
      <c r="A750" s="176" t="s">
        <v>2024</v>
      </c>
      <c r="B750" s="190" t="s">
        <v>2024</v>
      </c>
      <c r="C750" s="138">
        <f>SUMIF('TL-A E-Trim - E-Zyl 3.1'!$AT$12:$AT$261,A750,'TL-A E-Trim - E-Zyl 3.1'!$B$12:$B$261)</f>
        <v>0</v>
      </c>
      <c r="D750" s="199">
        <v>3052423000</v>
      </c>
      <c r="E750" s="106">
        <f t="shared" si="15"/>
        <v>0</v>
      </c>
    </row>
    <row r="751" spans="1:5" x14ac:dyDescent="0.25">
      <c r="A751" s="176" t="s">
        <v>2025</v>
      </c>
      <c r="B751" s="190" t="s">
        <v>2025</v>
      </c>
      <c r="C751" s="138">
        <f>SUMIF('TL-A E-Trim - E-Zyl 3.1'!$AT$12:$AT$261,A751,'TL-A E-Trim - E-Zyl 3.1'!$B$12:$B$261)</f>
        <v>0</v>
      </c>
      <c r="D751" s="199">
        <v>3052425000</v>
      </c>
      <c r="E751" s="106">
        <f t="shared" si="15"/>
        <v>0</v>
      </c>
    </row>
    <row r="752" spans="1:5" x14ac:dyDescent="0.25">
      <c r="A752" s="176" t="s">
        <v>2026</v>
      </c>
      <c r="B752" s="190" t="s">
        <v>2026</v>
      </c>
      <c r="C752" s="138">
        <f>SUMIF('TL-A E-Trim - E-Zyl 3.1'!$AT$12:$AT$261,A752,'TL-A E-Trim - E-Zyl 3.1'!$B$12:$B$261)</f>
        <v>0</v>
      </c>
      <c r="D752" s="199">
        <v>3052419000</v>
      </c>
      <c r="E752" s="106">
        <f t="shared" si="15"/>
        <v>0</v>
      </c>
    </row>
    <row r="753" spans="1:5" x14ac:dyDescent="0.25">
      <c r="A753" s="176" t="s">
        <v>2027</v>
      </c>
      <c r="B753" s="190" t="s">
        <v>2027</v>
      </c>
      <c r="C753" s="138">
        <f>SUMIF('TL-A E-Trim - E-Zyl 3.1'!$AT$12:$AT$261,A753,'TL-A E-Trim - E-Zyl 3.1'!$B$12:$B$261)</f>
        <v>0</v>
      </c>
      <c r="D753" s="199">
        <v>3052424000</v>
      </c>
      <c r="E753" s="106">
        <f t="shared" si="15"/>
        <v>0</v>
      </c>
    </row>
    <row r="754" spans="1:5" x14ac:dyDescent="0.25">
      <c r="A754" s="176" t="s">
        <v>2028</v>
      </c>
      <c r="B754" s="190" t="s">
        <v>2028</v>
      </c>
      <c r="C754" s="138">
        <f>SUMIF('TL-A E-Trim - E-Zyl 3.1'!$AT$12:$AT$261,A754,'TL-A E-Trim - E-Zyl 3.1'!$B$12:$B$261)</f>
        <v>0</v>
      </c>
      <c r="D754" s="199">
        <v>3052427000</v>
      </c>
      <c r="E754" s="106">
        <f t="shared" si="15"/>
        <v>0</v>
      </c>
    </row>
    <row r="755" spans="1:5" x14ac:dyDescent="0.25">
      <c r="A755" s="176" t="s">
        <v>2029</v>
      </c>
      <c r="B755" s="190" t="s">
        <v>2029</v>
      </c>
      <c r="C755" s="138">
        <f>SUMIF('TL-A E-Trim - E-Zyl 3.1'!$AT$12:$AT$261,A755,'TL-A E-Trim - E-Zyl 3.1'!$B$12:$B$261)</f>
        <v>0</v>
      </c>
      <c r="D755" s="199">
        <v>3052428000</v>
      </c>
      <c r="E755" s="106">
        <f t="shared" si="15"/>
        <v>0</v>
      </c>
    </row>
    <row r="756" spans="1:5" x14ac:dyDescent="0.25">
      <c r="A756" s="176" t="s">
        <v>2030</v>
      </c>
      <c r="B756" s="190" t="s">
        <v>2030</v>
      </c>
      <c r="C756" s="138">
        <f>SUMIF('TL-A E-Trim - E-Zyl 3.1'!$AT$12:$AT$261,A756,'TL-A E-Trim - E-Zyl 3.1'!$B$12:$B$261)</f>
        <v>0</v>
      </c>
      <c r="D756" s="199">
        <v>3052421000</v>
      </c>
      <c r="E756" s="106">
        <f t="shared" si="15"/>
        <v>0</v>
      </c>
    </row>
    <row r="757" spans="1:5" x14ac:dyDescent="0.25">
      <c r="A757" s="176" t="s">
        <v>2031</v>
      </c>
      <c r="B757" s="190" t="s">
        <v>2031</v>
      </c>
      <c r="C757" s="138">
        <f>SUMIF('TL-A E-Trim - E-Zyl 3.1'!$AT$12:$AT$261,A757,'TL-A E-Trim - E-Zyl 3.1'!$B$12:$B$261)</f>
        <v>0</v>
      </c>
      <c r="D757" s="199">
        <v>3052426000</v>
      </c>
      <c r="E757" s="106">
        <f t="shared" si="15"/>
        <v>0</v>
      </c>
    </row>
    <row r="758" spans="1:5" x14ac:dyDescent="0.25">
      <c r="A758" s="176" t="s">
        <v>2032</v>
      </c>
      <c r="B758" s="190" t="s">
        <v>2032</v>
      </c>
      <c r="C758" s="138">
        <f>SUMIF('TL-A E-Trim - E-Zyl 3.1'!$AT$12:$AT$261,A758,'TL-A E-Trim - E-Zyl 3.1'!$B$12:$B$261)</f>
        <v>0</v>
      </c>
      <c r="D758" s="199">
        <v>3052429000</v>
      </c>
      <c r="E758" s="106">
        <f t="shared" si="15"/>
        <v>0</v>
      </c>
    </row>
    <row r="759" spans="1:5" x14ac:dyDescent="0.25">
      <c r="A759" s="176" t="s">
        <v>2033</v>
      </c>
      <c r="B759" s="190" t="s">
        <v>2033</v>
      </c>
      <c r="C759" s="138">
        <f>SUMIF('TL-A E-Trim - E-Zyl 3.1'!$AT$12:$AT$261,A759,'TL-A E-Trim - E-Zyl 3.1'!$B$12:$B$261)</f>
        <v>0</v>
      </c>
      <c r="D759" s="199">
        <v>3052430000</v>
      </c>
      <c r="E759" s="106">
        <f t="shared" si="15"/>
        <v>0</v>
      </c>
    </row>
    <row r="760" spans="1:5" x14ac:dyDescent="0.25">
      <c r="A760" s="176" t="s">
        <v>2034</v>
      </c>
      <c r="B760" s="190" t="s">
        <v>2034</v>
      </c>
      <c r="C760" s="138">
        <f>SUMIF('TL-A E-Trim - E-Zyl 3.1'!$AT$12:$AT$261,A760,'TL-A E-Trim - E-Zyl 3.1'!$B$12:$B$261)</f>
        <v>0</v>
      </c>
      <c r="D760" s="199">
        <v>3052431000</v>
      </c>
      <c r="E760" s="106">
        <f t="shared" si="15"/>
        <v>0</v>
      </c>
    </row>
    <row r="761" spans="1:5" x14ac:dyDescent="0.25">
      <c r="A761" s="176" t="s">
        <v>2035</v>
      </c>
      <c r="B761" s="190" t="s">
        <v>2035</v>
      </c>
      <c r="C761" s="138">
        <f>SUMIF('TL-A E-Trim - E-Zyl 3.1'!$AT$12:$AT$261,A761,'TL-A E-Trim - E-Zyl 3.1'!$B$12:$B$261)</f>
        <v>0</v>
      </c>
      <c r="D761" s="199">
        <v>3052432000</v>
      </c>
      <c r="E761" s="106">
        <f t="shared" si="15"/>
        <v>0</v>
      </c>
    </row>
    <row r="762" spans="1:5" x14ac:dyDescent="0.25">
      <c r="A762" s="176" t="s">
        <v>2036</v>
      </c>
      <c r="B762" s="190" t="s">
        <v>2036</v>
      </c>
      <c r="C762" s="138">
        <f>SUMIF('TL-A E-Trim - E-Zyl 3.1'!$AT$12:$AT$261,A762,'TL-A E-Trim - E-Zyl 3.1'!$B$12:$B$261)</f>
        <v>0</v>
      </c>
      <c r="D762" s="199">
        <v>3052433000</v>
      </c>
      <c r="E762" s="106">
        <f t="shared" si="15"/>
        <v>0</v>
      </c>
    </row>
    <row r="763" spans="1:5" x14ac:dyDescent="0.25">
      <c r="A763" s="176" t="s">
        <v>2037</v>
      </c>
      <c r="B763" s="190" t="s">
        <v>2037</v>
      </c>
      <c r="C763" s="138">
        <f>SUMIF('TL-A E-Trim - E-Zyl 3.1'!$AT$12:$AT$261,A763,'TL-A E-Trim - E-Zyl 3.1'!$B$12:$B$261)</f>
        <v>0</v>
      </c>
      <c r="D763" s="199">
        <v>3052434000</v>
      </c>
      <c r="E763" s="106">
        <f t="shared" si="15"/>
        <v>0</v>
      </c>
    </row>
    <row r="764" spans="1:5" x14ac:dyDescent="0.25">
      <c r="A764" s="176" t="s">
        <v>2038</v>
      </c>
      <c r="B764" s="190" t="s">
        <v>2038</v>
      </c>
      <c r="C764" s="138">
        <f>SUMIF('TL-A E-Trim - E-Zyl 3.1'!$AT$12:$AT$261,A764,'TL-A E-Trim - E-Zyl 3.1'!$B$12:$B$261)</f>
        <v>0</v>
      </c>
      <c r="D764" s="199">
        <v>3052435000</v>
      </c>
      <c r="E764" s="106">
        <f t="shared" si="15"/>
        <v>0</v>
      </c>
    </row>
    <row r="765" spans="1:5" x14ac:dyDescent="0.25">
      <c r="A765" s="176" t="s">
        <v>2039</v>
      </c>
      <c r="B765" s="190" t="s">
        <v>2039</v>
      </c>
      <c r="C765" s="138">
        <f>SUMIF('TL-A E-Trim - E-Zyl 3.1'!$AT$12:$AT$261,A765,'TL-A E-Trim - E-Zyl 3.1'!$B$12:$B$261)</f>
        <v>0</v>
      </c>
      <c r="D765" s="199">
        <v>3052436000</v>
      </c>
      <c r="E765" s="106">
        <f t="shared" si="15"/>
        <v>0</v>
      </c>
    </row>
    <row r="766" spans="1:5" x14ac:dyDescent="0.25">
      <c r="A766" s="176" t="s">
        <v>2040</v>
      </c>
      <c r="B766" s="190" t="s">
        <v>2040</v>
      </c>
      <c r="C766" s="138">
        <f>SUMIF('TL-A E-Trim - E-Zyl 3.1'!$AT$12:$AT$261,A766,'TL-A E-Trim - E-Zyl 3.1'!$B$12:$B$261)</f>
        <v>0</v>
      </c>
      <c r="D766" s="199">
        <v>3052437000</v>
      </c>
      <c r="E766" s="106">
        <f t="shared" si="15"/>
        <v>0</v>
      </c>
    </row>
    <row r="767" spans="1:5" x14ac:dyDescent="0.25">
      <c r="A767" s="176" t="s">
        <v>2041</v>
      </c>
      <c r="B767" s="190" t="s">
        <v>2041</v>
      </c>
      <c r="C767" s="138">
        <f>SUMIF('TL-A E-Trim - E-Zyl 3.1'!$AT$12:$AT$261,A767,'TL-A E-Trim - E-Zyl 3.1'!$B$12:$B$261)</f>
        <v>0</v>
      </c>
      <c r="D767" s="199">
        <v>3052438000</v>
      </c>
      <c r="E767" s="106">
        <f t="shared" si="15"/>
        <v>0</v>
      </c>
    </row>
    <row r="768" spans="1:5" x14ac:dyDescent="0.25">
      <c r="A768" s="176" t="s">
        <v>2042</v>
      </c>
      <c r="B768" s="190" t="s">
        <v>2042</v>
      </c>
      <c r="C768" s="138">
        <f>SUMIF('TL-A E-Trim - E-Zyl 3.1'!$AT$12:$AT$261,A768,'TL-A E-Trim - E-Zyl 3.1'!$B$12:$B$261)</f>
        <v>0</v>
      </c>
      <c r="D768" s="199">
        <v>3052439000</v>
      </c>
      <c r="E768" s="106">
        <f t="shared" si="15"/>
        <v>0</v>
      </c>
    </row>
    <row r="769" spans="1:5" x14ac:dyDescent="0.25">
      <c r="A769" s="176" t="s">
        <v>2043</v>
      </c>
      <c r="B769" s="190" t="s">
        <v>2043</v>
      </c>
      <c r="C769" s="138">
        <f>SUMIF('TL-A E-Trim - E-Zyl 3.1'!$AT$12:$AT$261,A769,'TL-A E-Trim - E-Zyl 3.1'!$B$12:$B$261)</f>
        <v>0</v>
      </c>
      <c r="D769" s="199">
        <v>3052440000</v>
      </c>
      <c r="E769" s="106">
        <f t="shared" si="15"/>
        <v>0</v>
      </c>
    </row>
    <row r="770" spans="1:5" x14ac:dyDescent="0.25">
      <c r="A770" s="176" t="s">
        <v>2044</v>
      </c>
      <c r="B770" s="190" t="s">
        <v>2044</v>
      </c>
      <c r="C770" s="138">
        <f>SUMIF('TL-A E-Trim - E-Zyl 3.1'!$AT$12:$AT$261,A770,'TL-A E-Trim - E-Zyl 3.1'!$B$12:$B$261)</f>
        <v>0</v>
      </c>
      <c r="D770" s="199">
        <v>3052441000</v>
      </c>
      <c r="E770" s="106">
        <f t="shared" si="15"/>
        <v>0</v>
      </c>
    </row>
    <row r="771" spans="1:5" x14ac:dyDescent="0.25">
      <c r="A771" s="176" t="s">
        <v>2045</v>
      </c>
      <c r="B771" s="190" t="s">
        <v>2045</v>
      </c>
      <c r="C771" s="138">
        <f>SUMIF('TL-A E-Trim - E-Zyl 3.1'!$AT$12:$AT$261,A771,'TL-A E-Trim - E-Zyl 3.1'!$B$12:$B$261)</f>
        <v>0</v>
      </c>
      <c r="D771" s="199">
        <v>3052442000</v>
      </c>
      <c r="E771" s="106">
        <f t="shared" si="15"/>
        <v>0</v>
      </c>
    </row>
    <row r="772" spans="1:5" x14ac:dyDescent="0.25">
      <c r="A772" s="176" t="s">
        <v>2046</v>
      </c>
      <c r="B772" s="190" t="s">
        <v>2046</v>
      </c>
      <c r="C772" s="138">
        <f>SUMIF('TL-A E-Trim - E-Zyl 3.1'!$AT$12:$AT$261,A772,'TL-A E-Trim - E-Zyl 3.1'!$B$12:$B$261)</f>
        <v>0</v>
      </c>
      <c r="D772" s="199">
        <v>3052443000</v>
      </c>
      <c r="E772" s="106">
        <f t="shared" si="15"/>
        <v>0</v>
      </c>
    </row>
    <row r="773" spans="1:5" x14ac:dyDescent="0.25">
      <c r="A773" s="176" t="s">
        <v>2047</v>
      </c>
      <c r="B773" s="190" t="s">
        <v>2047</v>
      </c>
      <c r="C773" s="138">
        <f>SUMIF('TL-A E-Trim - E-Zyl 3.1'!$AT$12:$AT$261,A773,'TL-A E-Trim - E-Zyl 3.1'!$B$12:$B$261)</f>
        <v>0</v>
      </c>
      <c r="D773" s="199">
        <v>3052444000</v>
      </c>
      <c r="E773" s="106">
        <f t="shared" si="15"/>
        <v>0</v>
      </c>
    </row>
    <row r="774" spans="1:5" x14ac:dyDescent="0.25">
      <c r="A774" s="176" t="s">
        <v>2048</v>
      </c>
      <c r="B774" s="190" t="s">
        <v>2048</v>
      </c>
      <c r="C774" s="138">
        <f>SUMIF('TL-A E-Trim - E-Zyl 3.1'!$AT$12:$AT$261,A774,'TL-A E-Trim - E-Zyl 3.1'!$B$12:$B$261)</f>
        <v>0</v>
      </c>
      <c r="D774" s="199">
        <v>3052445000</v>
      </c>
      <c r="E774" s="106">
        <f t="shared" si="15"/>
        <v>0</v>
      </c>
    </row>
    <row r="775" spans="1:5" x14ac:dyDescent="0.25">
      <c r="A775" s="176" t="s">
        <v>2049</v>
      </c>
      <c r="B775" s="190" t="s">
        <v>2049</v>
      </c>
      <c r="C775" s="138">
        <f>SUMIF('TL-A E-Trim - E-Zyl 3.1'!$AT$12:$AT$261,A775,'TL-A E-Trim - E-Zyl 3.1'!$B$12:$B$261)</f>
        <v>0</v>
      </c>
      <c r="D775" s="199">
        <v>3052446000</v>
      </c>
      <c r="E775" s="106">
        <f t="shared" si="15"/>
        <v>0</v>
      </c>
    </row>
    <row r="776" spans="1:5" x14ac:dyDescent="0.25">
      <c r="A776" s="176" t="s">
        <v>2050</v>
      </c>
      <c r="B776" s="190" t="s">
        <v>2050</v>
      </c>
      <c r="C776" s="138">
        <f>SUMIF('TL-A E-Trim - E-Zyl 3.1'!$AT$12:$AT$261,A776,'TL-A E-Trim - E-Zyl 3.1'!$B$12:$B$261)</f>
        <v>0</v>
      </c>
      <c r="D776" s="199">
        <v>3052447000</v>
      </c>
      <c r="E776" s="106">
        <f t="shared" si="15"/>
        <v>0</v>
      </c>
    </row>
    <row r="777" spans="1:5" x14ac:dyDescent="0.25">
      <c r="A777" s="176" t="s">
        <v>2051</v>
      </c>
      <c r="B777" s="190" t="s">
        <v>2051</v>
      </c>
      <c r="C777" s="138">
        <f>SUMIF('TL-A E-Trim - E-Zyl 3.1'!$AT$12:$AT$261,A777,'TL-A E-Trim - E-Zyl 3.1'!$B$12:$B$261)</f>
        <v>0</v>
      </c>
      <c r="D777" s="199">
        <v>3052448000</v>
      </c>
      <c r="E777" s="106">
        <f t="shared" si="15"/>
        <v>0</v>
      </c>
    </row>
    <row r="778" spans="1:5" x14ac:dyDescent="0.25">
      <c r="A778" s="176" t="s">
        <v>2052</v>
      </c>
      <c r="B778" s="190" t="s">
        <v>2052</v>
      </c>
      <c r="C778" s="138">
        <f>SUMIF('TL-A E-Trim - E-Zyl 3.1'!$AT$12:$AT$261,A778,'TL-A E-Trim - E-Zyl 3.1'!$B$12:$B$261)</f>
        <v>0</v>
      </c>
      <c r="D778" s="199">
        <v>3052449000</v>
      </c>
      <c r="E778" s="106">
        <f t="shared" si="15"/>
        <v>0</v>
      </c>
    </row>
    <row r="779" spans="1:5" x14ac:dyDescent="0.25">
      <c r="A779" s="176" t="s">
        <v>2053</v>
      </c>
      <c r="B779" s="190" t="s">
        <v>2053</v>
      </c>
      <c r="C779" s="138">
        <f>SUMIF('TL-A E-Trim - E-Zyl 3.1'!$AT$12:$AT$261,A779,'TL-A E-Trim - E-Zyl 3.1'!$B$12:$B$261)</f>
        <v>0</v>
      </c>
      <c r="D779" s="199">
        <v>3052450000</v>
      </c>
      <c r="E779" s="106">
        <f t="shared" si="15"/>
        <v>0</v>
      </c>
    </row>
    <row r="780" spans="1:5" x14ac:dyDescent="0.25">
      <c r="A780" s="176" t="s">
        <v>2054</v>
      </c>
      <c r="B780" s="190" t="s">
        <v>2054</v>
      </c>
      <c r="C780" s="138">
        <f>SUMIF('TL-A E-Trim - E-Zyl 3.1'!$AT$12:$AT$261,A780,'TL-A E-Trim - E-Zyl 3.1'!$B$12:$B$261)</f>
        <v>0</v>
      </c>
      <c r="D780" s="199">
        <v>3052451000</v>
      </c>
      <c r="E780" s="106">
        <f t="shared" ref="E780:E843" si="16">C780</f>
        <v>0</v>
      </c>
    </row>
    <row r="781" spans="1:5" x14ac:dyDescent="0.25">
      <c r="A781" s="176" t="s">
        <v>2055</v>
      </c>
      <c r="B781" s="190" t="s">
        <v>2055</v>
      </c>
      <c r="C781" s="138">
        <f>SUMIF('TL-A E-Trim - E-Zyl 3.1'!$AT$12:$AT$261,A781,'TL-A E-Trim - E-Zyl 3.1'!$B$12:$B$261)</f>
        <v>0</v>
      </c>
      <c r="D781" s="199">
        <v>3052452000</v>
      </c>
      <c r="E781" s="106">
        <f t="shared" si="16"/>
        <v>0</v>
      </c>
    </row>
    <row r="782" spans="1:5" x14ac:dyDescent="0.25">
      <c r="A782" s="176" t="s">
        <v>2056</v>
      </c>
      <c r="B782" s="190" t="s">
        <v>2056</v>
      </c>
      <c r="C782" s="138">
        <f>SUMIF('TL-A E-Trim - E-Zyl 3.1'!$AT$12:$AT$261,A782,'TL-A E-Trim - E-Zyl 3.1'!$B$12:$B$261)</f>
        <v>0</v>
      </c>
      <c r="D782" s="199">
        <v>3052453000</v>
      </c>
      <c r="E782" s="106">
        <f t="shared" si="16"/>
        <v>0</v>
      </c>
    </row>
    <row r="783" spans="1:5" x14ac:dyDescent="0.25">
      <c r="A783" s="176" t="s">
        <v>2057</v>
      </c>
      <c r="B783" s="190" t="s">
        <v>2057</v>
      </c>
      <c r="C783" s="138">
        <f>SUMIF('TL-A E-Trim - E-Zyl 3.1'!$AT$12:$AT$261,A783,'TL-A E-Trim - E-Zyl 3.1'!$B$12:$B$261)</f>
        <v>0</v>
      </c>
      <c r="D783" s="199">
        <v>3052454000</v>
      </c>
      <c r="E783" s="106">
        <f t="shared" si="16"/>
        <v>0</v>
      </c>
    </row>
    <row r="784" spans="1:5" ht="15.75" thickBot="1" x14ac:dyDescent="0.3">
      <c r="A784" s="189"/>
      <c r="B784" s="194" t="s">
        <v>895</v>
      </c>
      <c r="C784" s="201"/>
      <c r="D784" s="201"/>
      <c r="E784" s="201"/>
    </row>
    <row r="785" spans="1:5" ht="15.75" thickTop="1" x14ac:dyDescent="0.25">
      <c r="A785" s="176" t="s">
        <v>2058</v>
      </c>
      <c r="B785" s="190" t="s">
        <v>2058</v>
      </c>
      <c r="C785" s="138">
        <f>SUMIF('TL-A E-Trim - E-Zyl 3.1'!$AT$12:$AT$261,A785,'TL-A E-Trim - E-Zyl 3.1'!$B$12:$B$261)</f>
        <v>0</v>
      </c>
      <c r="D785" s="199">
        <v>3052501000</v>
      </c>
      <c r="E785" s="106">
        <f t="shared" si="16"/>
        <v>0</v>
      </c>
    </row>
    <row r="786" spans="1:5" x14ac:dyDescent="0.25">
      <c r="A786" s="176" t="s">
        <v>2059</v>
      </c>
      <c r="B786" s="190" t="s">
        <v>2059</v>
      </c>
      <c r="C786" s="138">
        <f>SUMIF('TL-A E-Trim - E-Zyl 3.1'!$AT$12:$AT$261,A786,'TL-A E-Trim - E-Zyl 3.1'!$B$12:$B$261)</f>
        <v>0</v>
      </c>
      <c r="D786" s="199">
        <v>3052502000</v>
      </c>
      <c r="E786" s="106">
        <f t="shared" si="16"/>
        <v>0</v>
      </c>
    </row>
    <row r="787" spans="1:5" x14ac:dyDescent="0.25">
      <c r="A787" s="176" t="s">
        <v>2060</v>
      </c>
      <c r="B787" s="190" t="s">
        <v>2060</v>
      </c>
      <c r="C787" s="138">
        <f>SUMIF('TL-A E-Trim - E-Zyl 3.1'!$AT$12:$AT$261,A787,'TL-A E-Trim - E-Zyl 3.1'!$B$12:$B$261)</f>
        <v>0</v>
      </c>
      <c r="D787" s="199">
        <v>3052503000</v>
      </c>
      <c r="E787" s="106">
        <f t="shared" si="16"/>
        <v>0</v>
      </c>
    </row>
    <row r="788" spans="1:5" x14ac:dyDescent="0.25">
      <c r="A788" s="176" t="s">
        <v>2061</v>
      </c>
      <c r="B788" s="190" t="s">
        <v>2061</v>
      </c>
      <c r="C788" s="138">
        <f>SUMIF('TL-A E-Trim - E-Zyl 3.1'!$AT$12:$AT$261,A788,'TL-A E-Trim - E-Zyl 3.1'!$B$12:$B$261)</f>
        <v>0</v>
      </c>
      <c r="D788" s="199">
        <v>3052504000</v>
      </c>
      <c r="E788" s="106">
        <f t="shared" si="16"/>
        <v>0</v>
      </c>
    </row>
    <row r="789" spans="1:5" x14ac:dyDescent="0.25">
      <c r="A789" s="176" t="s">
        <v>2062</v>
      </c>
      <c r="B789" s="190" t="s">
        <v>2062</v>
      </c>
      <c r="C789" s="138">
        <f>SUMIF('TL-A E-Trim - E-Zyl 3.1'!$AT$12:$AT$261,A789,'TL-A E-Trim - E-Zyl 3.1'!$B$12:$B$261)</f>
        <v>0</v>
      </c>
      <c r="D789" s="199">
        <v>3052505000</v>
      </c>
      <c r="E789" s="106">
        <f t="shared" si="16"/>
        <v>0</v>
      </c>
    </row>
    <row r="790" spans="1:5" x14ac:dyDescent="0.25">
      <c r="A790" s="176" t="s">
        <v>2063</v>
      </c>
      <c r="B790" s="190" t="s">
        <v>2063</v>
      </c>
      <c r="C790" s="138">
        <f>SUMIF('TL-A E-Trim - E-Zyl 3.1'!$AT$12:$AT$261,A790,'TL-A E-Trim - E-Zyl 3.1'!$B$12:$B$261)</f>
        <v>0</v>
      </c>
      <c r="D790" s="199">
        <v>3052506000</v>
      </c>
      <c r="E790" s="106">
        <f t="shared" si="16"/>
        <v>0</v>
      </c>
    </row>
    <row r="791" spans="1:5" x14ac:dyDescent="0.25">
      <c r="A791" s="176" t="s">
        <v>2064</v>
      </c>
      <c r="B791" s="190" t="s">
        <v>2064</v>
      </c>
      <c r="C791" s="138">
        <f>SUMIF('TL-A E-Trim - E-Zyl 3.1'!$AT$12:$AT$261,A791,'TL-A E-Trim - E-Zyl 3.1'!$B$12:$B$261)</f>
        <v>0</v>
      </c>
      <c r="D791" s="199">
        <v>3052507000</v>
      </c>
      <c r="E791" s="106">
        <f t="shared" si="16"/>
        <v>0</v>
      </c>
    </row>
    <row r="792" spans="1:5" x14ac:dyDescent="0.25">
      <c r="A792" s="176" t="s">
        <v>2065</v>
      </c>
      <c r="B792" s="190" t="s">
        <v>2065</v>
      </c>
      <c r="C792" s="138">
        <f>SUMIF('TL-A E-Trim - E-Zyl 3.1'!$AT$12:$AT$261,A792,'TL-A E-Trim - E-Zyl 3.1'!$B$12:$B$261)</f>
        <v>0</v>
      </c>
      <c r="D792" s="199">
        <v>3052508000</v>
      </c>
      <c r="E792" s="106">
        <f t="shared" si="16"/>
        <v>0</v>
      </c>
    </row>
    <row r="793" spans="1:5" x14ac:dyDescent="0.25">
      <c r="A793" s="176" t="s">
        <v>2066</v>
      </c>
      <c r="B793" s="190" t="s">
        <v>2066</v>
      </c>
      <c r="C793" s="138">
        <f>SUMIF('TL-A E-Trim - E-Zyl 3.1'!$AT$12:$AT$261,A793,'TL-A E-Trim - E-Zyl 3.1'!$B$12:$B$261)</f>
        <v>0</v>
      </c>
      <c r="D793" s="199">
        <v>3052509000</v>
      </c>
      <c r="E793" s="106">
        <f t="shared" si="16"/>
        <v>0</v>
      </c>
    </row>
    <row r="794" spans="1:5" x14ac:dyDescent="0.25">
      <c r="A794" s="176" t="s">
        <v>2067</v>
      </c>
      <c r="B794" s="190" t="s">
        <v>2067</v>
      </c>
      <c r="C794" s="138">
        <f>SUMIF('TL-A E-Trim - E-Zyl 3.1'!$AT$12:$AT$261,A794,'TL-A E-Trim - E-Zyl 3.1'!$B$12:$B$261)</f>
        <v>0</v>
      </c>
      <c r="D794" s="199">
        <v>3052510000</v>
      </c>
      <c r="E794" s="106">
        <f t="shared" si="16"/>
        <v>0</v>
      </c>
    </row>
    <row r="795" spans="1:5" x14ac:dyDescent="0.25">
      <c r="A795" s="176" t="s">
        <v>2068</v>
      </c>
      <c r="B795" s="190" t="s">
        <v>2068</v>
      </c>
      <c r="C795" s="138">
        <f>SUMIF('TL-A E-Trim - E-Zyl 3.1'!$AT$12:$AT$261,A795,'TL-A E-Trim - E-Zyl 3.1'!$B$12:$B$261)</f>
        <v>0</v>
      </c>
      <c r="D795" s="199">
        <v>3052511000</v>
      </c>
      <c r="E795" s="106">
        <f t="shared" si="16"/>
        <v>0</v>
      </c>
    </row>
    <row r="796" spans="1:5" x14ac:dyDescent="0.25">
      <c r="A796" s="176" t="s">
        <v>2069</v>
      </c>
      <c r="B796" s="190" t="s">
        <v>2069</v>
      </c>
      <c r="C796" s="138">
        <f>SUMIF('TL-A E-Trim - E-Zyl 3.1'!$AT$12:$AT$261,A796,'TL-A E-Trim - E-Zyl 3.1'!$B$12:$B$261)</f>
        <v>0</v>
      </c>
      <c r="D796" s="199">
        <v>3052512000</v>
      </c>
      <c r="E796" s="106">
        <f t="shared" si="16"/>
        <v>0</v>
      </c>
    </row>
    <row r="797" spans="1:5" x14ac:dyDescent="0.25">
      <c r="A797" s="176" t="s">
        <v>2070</v>
      </c>
      <c r="B797" s="190" t="s">
        <v>2070</v>
      </c>
      <c r="C797" s="138">
        <f>SUMIF('TL-A E-Trim - E-Zyl 3.1'!$AT$12:$AT$261,A797,'TL-A E-Trim - E-Zyl 3.1'!$B$12:$B$261)</f>
        <v>0</v>
      </c>
      <c r="D797" s="199">
        <v>3052513000</v>
      </c>
      <c r="E797" s="106">
        <f t="shared" si="16"/>
        <v>0</v>
      </c>
    </row>
    <row r="798" spans="1:5" x14ac:dyDescent="0.25">
      <c r="A798" s="176" t="s">
        <v>2071</v>
      </c>
      <c r="B798" s="190" t="s">
        <v>2071</v>
      </c>
      <c r="C798" s="138">
        <f>SUMIF('TL-A E-Trim - E-Zyl 3.1'!$AT$12:$AT$261,A798,'TL-A E-Trim - E-Zyl 3.1'!$B$12:$B$261)</f>
        <v>0</v>
      </c>
      <c r="D798" s="199">
        <v>3052514000</v>
      </c>
      <c r="E798" s="106">
        <f t="shared" si="16"/>
        <v>0</v>
      </c>
    </row>
    <row r="799" spans="1:5" x14ac:dyDescent="0.25">
      <c r="A799" s="176" t="s">
        <v>2072</v>
      </c>
      <c r="B799" s="190" t="s">
        <v>2072</v>
      </c>
      <c r="C799" s="138">
        <f>SUMIF('TL-A E-Trim - E-Zyl 3.1'!$AT$12:$AT$261,A799,'TL-A E-Trim - E-Zyl 3.1'!$B$12:$B$261)</f>
        <v>0</v>
      </c>
      <c r="D799" s="199">
        <v>3052515000</v>
      </c>
      <c r="E799" s="106">
        <f t="shared" si="16"/>
        <v>0</v>
      </c>
    </row>
    <row r="800" spans="1:5" x14ac:dyDescent="0.25">
      <c r="A800" s="176" t="s">
        <v>2073</v>
      </c>
      <c r="B800" s="190" t="s">
        <v>2073</v>
      </c>
      <c r="C800" s="138">
        <f>SUMIF('TL-A E-Trim - E-Zyl 3.1'!$AT$12:$AT$261,A800,'TL-A E-Trim - E-Zyl 3.1'!$B$12:$B$261)</f>
        <v>0</v>
      </c>
      <c r="D800" s="199">
        <v>3052516000</v>
      </c>
      <c r="E800" s="106">
        <f t="shared" si="16"/>
        <v>0</v>
      </c>
    </row>
    <row r="801" spans="1:5" x14ac:dyDescent="0.25">
      <c r="A801" s="176" t="s">
        <v>2074</v>
      </c>
      <c r="B801" s="190" t="s">
        <v>2074</v>
      </c>
      <c r="C801" s="138">
        <f>SUMIF('TL-A E-Trim - E-Zyl 3.1'!$AT$12:$AT$261,A801,'TL-A E-Trim - E-Zyl 3.1'!$B$12:$B$261)</f>
        <v>0</v>
      </c>
      <c r="D801" s="199">
        <v>3052517000</v>
      </c>
      <c r="E801" s="106">
        <f t="shared" si="16"/>
        <v>0</v>
      </c>
    </row>
    <row r="802" spans="1:5" x14ac:dyDescent="0.25">
      <c r="A802" s="176" t="s">
        <v>2075</v>
      </c>
      <c r="B802" s="190" t="s">
        <v>2075</v>
      </c>
      <c r="C802" s="138">
        <f>SUMIF('TL-A E-Trim - E-Zyl 3.1'!$AT$12:$AT$261,A802,'TL-A E-Trim - E-Zyl 3.1'!$B$12:$B$261)</f>
        <v>0</v>
      </c>
      <c r="D802" s="199">
        <v>3052518000</v>
      </c>
      <c r="E802" s="106">
        <f t="shared" si="16"/>
        <v>0</v>
      </c>
    </row>
    <row r="803" spans="1:5" x14ac:dyDescent="0.25">
      <c r="A803" s="176" t="s">
        <v>2076</v>
      </c>
      <c r="B803" s="190" t="s">
        <v>2076</v>
      </c>
      <c r="C803" s="138">
        <f>SUMIF('TL-A E-Trim - E-Zyl 3.1'!$AT$12:$AT$261,A803,'TL-A E-Trim - E-Zyl 3.1'!$B$12:$B$261)</f>
        <v>0</v>
      </c>
      <c r="D803" s="199">
        <v>3052519000</v>
      </c>
      <c r="E803" s="106">
        <f t="shared" si="16"/>
        <v>0</v>
      </c>
    </row>
    <row r="804" spans="1:5" x14ac:dyDescent="0.25">
      <c r="A804" s="176" t="s">
        <v>2077</v>
      </c>
      <c r="B804" s="190" t="s">
        <v>2077</v>
      </c>
      <c r="C804" s="138">
        <f>SUMIF('TL-A E-Trim - E-Zyl 3.1'!$AT$12:$AT$261,A804,'TL-A E-Trim - E-Zyl 3.1'!$B$12:$B$261)</f>
        <v>0</v>
      </c>
      <c r="D804" s="199">
        <v>3052520000</v>
      </c>
      <c r="E804" s="106">
        <f t="shared" si="16"/>
        <v>0</v>
      </c>
    </row>
    <row r="805" spans="1:5" x14ac:dyDescent="0.25">
      <c r="A805" s="176" t="s">
        <v>2078</v>
      </c>
      <c r="B805" s="190" t="s">
        <v>2078</v>
      </c>
      <c r="C805" s="138">
        <f>SUMIF('TL-A E-Trim - E-Zyl 3.1'!$AT$12:$AT$261,A805,'TL-A E-Trim - E-Zyl 3.1'!$B$12:$B$261)</f>
        <v>0</v>
      </c>
      <c r="D805" s="199">
        <v>3052521000</v>
      </c>
      <c r="E805" s="106">
        <f t="shared" si="16"/>
        <v>0</v>
      </c>
    </row>
    <row r="806" spans="1:5" x14ac:dyDescent="0.25">
      <c r="A806" s="176" t="s">
        <v>2079</v>
      </c>
      <c r="B806" s="190" t="s">
        <v>2079</v>
      </c>
      <c r="C806" s="138">
        <f>SUMIF('TL-A E-Trim - E-Zyl 3.1'!$AT$12:$AT$261,A806,'TL-A E-Trim - E-Zyl 3.1'!$B$12:$B$261)</f>
        <v>0</v>
      </c>
      <c r="D806" s="199">
        <v>3052522000</v>
      </c>
      <c r="E806" s="106">
        <f t="shared" si="16"/>
        <v>0</v>
      </c>
    </row>
    <row r="807" spans="1:5" x14ac:dyDescent="0.25">
      <c r="A807" s="176" t="s">
        <v>2080</v>
      </c>
      <c r="B807" s="190" t="s">
        <v>2080</v>
      </c>
      <c r="C807" s="138">
        <f>SUMIF('TL-A E-Trim - E-Zyl 3.1'!$AT$12:$AT$261,A807,'TL-A E-Trim - E-Zyl 3.1'!$B$12:$B$261)</f>
        <v>0</v>
      </c>
      <c r="D807" s="199">
        <v>3052523000</v>
      </c>
      <c r="E807" s="106">
        <f t="shared" si="16"/>
        <v>0</v>
      </c>
    </row>
    <row r="808" spans="1:5" x14ac:dyDescent="0.25">
      <c r="A808" s="176" t="s">
        <v>2081</v>
      </c>
      <c r="B808" s="190" t="s">
        <v>2081</v>
      </c>
      <c r="C808" s="138">
        <f>SUMIF('TL-A E-Trim - E-Zyl 3.1'!$AT$12:$AT$261,A808,'TL-A E-Trim - E-Zyl 3.1'!$B$12:$B$261)</f>
        <v>0</v>
      </c>
      <c r="D808" s="199">
        <v>3052524000</v>
      </c>
      <c r="E808" s="106">
        <f t="shared" si="16"/>
        <v>0</v>
      </c>
    </row>
    <row r="809" spans="1:5" x14ac:dyDescent="0.25">
      <c r="A809" s="176" t="s">
        <v>2082</v>
      </c>
      <c r="B809" s="190" t="s">
        <v>2082</v>
      </c>
      <c r="C809" s="138">
        <f>SUMIF('TL-A E-Trim - E-Zyl 3.1'!$AT$12:$AT$261,A809,'TL-A E-Trim - E-Zyl 3.1'!$B$12:$B$261)</f>
        <v>0</v>
      </c>
      <c r="D809" s="199">
        <v>3052525000</v>
      </c>
      <c r="E809" s="106">
        <f t="shared" si="16"/>
        <v>0</v>
      </c>
    </row>
    <row r="810" spans="1:5" x14ac:dyDescent="0.25">
      <c r="A810" s="176" t="s">
        <v>2083</v>
      </c>
      <c r="B810" s="190" t="s">
        <v>2083</v>
      </c>
      <c r="C810" s="138">
        <f>SUMIF('TL-A E-Trim - E-Zyl 3.1'!$AT$12:$AT$261,A810,'TL-A E-Trim - E-Zyl 3.1'!$B$12:$B$261)</f>
        <v>0</v>
      </c>
      <c r="D810" s="199">
        <v>3052526000</v>
      </c>
      <c r="E810" s="106">
        <f t="shared" si="16"/>
        <v>0</v>
      </c>
    </row>
    <row r="811" spans="1:5" x14ac:dyDescent="0.25">
      <c r="A811" s="176" t="s">
        <v>2084</v>
      </c>
      <c r="B811" s="190" t="s">
        <v>2084</v>
      </c>
      <c r="C811" s="138">
        <f>SUMIF('TL-A E-Trim - E-Zyl 3.1'!$AT$12:$AT$261,A811,'TL-A E-Trim - E-Zyl 3.1'!$B$12:$B$261)</f>
        <v>0</v>
      </c>
      <c r="D811" s="199">
        <v>3052527000</v>
      </c>
      <c r="E811" s="106">
        <f t="shared" si="16"/>
        <v>0</v>
      </c>
    </row>
    <row r="812" spans="1:5" x14ac:dyDescent="0.25">
      <c r="A812" s="176" t="s">
        <v>2085</v>
      </c>
      <c r="B812" s="190" t="s">
        <v>2085</v>
      </c>
      <c r="C812" s="138">
        <f>SUMIF('TL-A E-Trim - E-Zyl 3.1'!$AT$12:$AT$261,A812,'TL-A E-Trim - E-Zyl 3.1'!$B$12:$B$261)</f>
        <v>0</v>
      </c>
      <c r="D812" s="199">
        <v>3052528000</v>
      </c>
      <c r="E812" s="106">
        <f t="shared" si="16"/>
        <v>0</v>
      </c>
    </row>
    <row r="813" spans="1:5" x14ac:dyDescent="0.25">
      <c r="A813" s="176" t="s">
        <v>2086</v>
      </c>
      <c r="B813" s="190" t="s">
        <v>2086</v>
      </c>
      <c r="C813" s="138">
        <f>SUMIF('TL-A E-Trim - E-Zyl 3.1'!$AT$12:$AT$261,A813,'TL-A E-Trim - E-Zyl 3.1'!$B$12:$B$261)</f>
        <v>0</v>
      </c>
      <c r="D813" s="199">
        <v>3052529000</v>
      </c>
      <c r="E813" s="106">
        <f t="shared" si="16"/>
        <v>0</v>
      </c>
    </row>
    <row r="814" spans="1:5" x14ac:dyDescent="0.25">
      <c r="A814" s="176" t="s">
        <v>2087</v>
      </c>
      <c r="B814" s="190" t="s">
        <v>2087</v>
      </c>
      <c r="C814" s="138">
        <f>SUMIF('TL-A E-Trim - E-Zyl 3.1'!$AT$12:$AT$261,A814,'TL-A E-Trim - E-Zyl 3.1'!$B$12:$B$261)</f>
        <v>0</v>
      </c>
      <c r="D814" s="199">
        <v>3052530000</v>
      </c>
      <c r="E814" s="106">
        <f t="shared" si="16"/>
        <v>0</v>
      </c>
    </row>
    <row r="815" spans="1:5" x14ac:dyDescent="0.25">
      <c r="A815" s="176" t="s">
        <v>2088</v>
      </c>
      <c r="B815" s="190" t="s">
        <v>2088</v>
      </c>
      <c r="C815" s="138">
        <f>SUMIF('TL-A E-Trim - E-Zyl 3.1'!$AT$12:$AT$261,A815,'TL-A E-Trim - E-Zyl 3.1'!$B$12:$B$261)</f>
        <v>0</v>
      </c>
      <c r="D815" s="199">
        <v>3052531000</v>
      </c>
      <c r="E815" s="106">
        <f t="shared" si="16"/>
        <v>0</v>
      </c>
    </row>
    <row r="816" spans="1:5" x14ac:dyDescent="0.25">
      <c r="A816" s="176" t="s">
        <v>2089</v>
      </c>
      <c r="B816" s="190" t="s">
        <v>2089</v>
      </c>
      <c r="C816" s="138">
        <f>SUMIF('TL-A E-Trim - E-Zyl 3.1'!$AT$12:$AT$261,A816,'TL-A E-Trim - E-Zyl 3.1'!$B$12:$B$261)</f>
        <v>0</v>
      </c>
      <c r="D816" s="199">
        <v>3052532000</v>
      </c>
      <c r="E816" s="106">
        <f t="shared" si="16"/>
        <v>0</v>
      </c>
    </row>
    <row r="817" spans="1:5" x14ac:dyDescent="0.25">
      <c r="A817" s="176" t="s">
        <v>2090</v>
      </c>
      <c r="B817" s="190" t="s">
        <v>2090</v>
      </c>
      <c r="C817" s="138">
        <f>SUMIF('TL-A E-Trim - E-Zyl 3.1'!$AT$12:$AT$261,A817,'TL-A E-Trim - E-Zyl 3.1'!$B$12:$B$261)</f>
        <v>0</v>
      </c>
      <c r="D817" s="199">
        <v>3052533000</v>
      </c>
      <c r="E817" s="106">
        <f t="shared" si="16"/>
        <v>0</v>
      </c>
    </row>
    <row r="818" spans="1:5" x14ac:dyDescent="0.25">
      <c r="A818" s="176" t="s">
        <v>2091</v>
      </c>
      <c r="B818" s="190" t="s">
        <v>2091</v>
      </c>
      <c r="C818" s="138">
        <f>SUMIF('TL-A E-Trim - E-Zyl 3.1'!$AT$12:$AT$261,A818,'TL-A E-Trim - E-Zyl 3.1'!$B$12:$B$261)</f>
        <v>0</v>
      </c>
      <c r="D818" s="199">
        <v>3052534000</v>
      </c>
      <c r="E818" s="106">
        <f t="shared" si="16"/>
        <v>0</v>
      </c>
    </row>
    <row r="819" spans="1:5" x14ac:dyDescent="0.25">
      <c r="A819" s="176" t="s">
        <v>2092</v>
      </c>
      <c r="B819" s="190" t="s">
        <v>2092</v>
      </c>
      <c r="C819" s="138">
        <f>SUMIF('TL-A E-Trim - E-Zyl 3.1'!$AT$12:$AT$261,A819,'TL-A E-Trim - E-Zyl 3.1'!$B$12:$B$261)</f>
        <v>0</v>
      </c>
      <c r="D819" s="199">
        <v>3052535000</v>
      </c>
      <c r="E819" s="106">
        <f t="shared" si="16"/>
        <v>0</v>
      </c>
    </row>
    <row r="820" spans="1:5" x14ac:dyDescent="0.25">
      <c r="A820" s="176" t="s">
        <v>2093</v>
      </c>
      <c r="B820" s="190" t="s">
        <v>2093</v>
      </c>
      <c r="C820" s="138">
        <f>SUMIF('TL-A E-Trim - E-Zyl 3.1'!$AT$12:$AT$261,A820,'TL-A E-Trim - E-Zyl 3.1'!$B$12:$B$261)</f>
        <v>0</v>
      </c>
      <c r="D820" s="199">
        <v>3052536000</v>
      </c>
      <c r="E820" s="106">
        <f t="shared" si="16"/>
        <v>0</v>
      </c>
    </row>
    <row r="821" spans="1:5" x14ac:dyDescent="0.25">
      <c r="A821" s="176" t="s">
        <v>2094</v>
      </c>
      <c r="B821" s="190" t="s">
        <v>2094</v>
      </c>
      <c r="C821" s="138">
        <f>SUMIF('TL-A E-Trim - E-Zyl 3.1'!$AT$12:$AT$261,A821,'TL-A E-Trim - E-Zyl 3.1'!$B$12:$B$261)</f>
        <v>0</v>
      </c>
      <c r="D821" s="199">
        <v>3052537000</v>
      </c>
      <c r="E821" s="106">
        <f t="shared" si="16"/>
        <v>0</v>
      </c>
    </row>
    <row r="822" spans="1:5" x14ac:dyDescent="0.25">
      <c r="A822" s="176" t="s">
        <v>2095</v>
      </c>
      <c r="B822" s="190" t="s">
        <v>2095</v>
      </c>
      <c r="C822" s="138">
        <f>SUMIF('TL-A E-Trim - E-Zyl 3.1'!$AT$12:$AT$261,A822,'TL-A E-Trim - E-Zyl 3.1'!$B$12:$B$261)</f>
        <v>0</v>
      </c>
      <c r="D822" s="199">
        <v>3052538000</v>
      </c>
      <c r="E822" s="106">
        <f t="shared" si="16"/>
        <v>0</v>
      </c>
    </row>
    <row r="823" spans="1:5" x14ac:dyDescent="0.25">
      <c r="A823" s="176" t="s">
        <v>2096</v>
      </c>
      <c r="B823" s="190" t="s">
        <v>2096</v>
      </c>
      <c r="C823" s="138">
        <f>SUMIF('TL-A E-Trim - E-Zyl 3.1'!$AT$12:$AT$261,A823,'TL-A E-Trim - E-Zyl 3.1'!$B$12:$B$261)</f>
        <v>0</v>
      </c>
      <c r="D823" s="199">
        <v>3052539000</v>
      </c>
      <c r="E823" s="106">
        <f t="shared" si="16"/>
        <v>0</v>
      </c>
    </row>
    <row r="824" spans="1:5" x14ac:dyDescent="0.25">
      <c r="A824" s="176" t="s">
        <v>2097</v>
      </c>
      <c r="B824" s="190" t="s">
        <v>2097</v>
      </c>
      <c r="C824" s="138">
        <f>SUMIF('TL-A E-Trim - E-Zyl 3.1'!$AT$12:$AT$261,A824,'TL-A E-Trim - E-Zyl 3.1'!$B$12:$B$261)</f>
        <v>0</v>
      </c>
      <c r="D824" s="199">
        <v>3052540000</v>
      </c>
      <c r="E824" s="106">
        <f t="shared" si="16"/>
        <v>0</v>
      </c>
    </row>
    <row r="825" spans="1:5" x14ac:dyDescent="0.25">
      <c r="A825" s="176" t="s">
        <v>2098</v>
      </c>
      <c r="B825" s="190" t="s">
        <v>2098</v>
      </c>
      <c r="C825" s="138">
        <f>SUMIF('TL-A E-Trim - E-Zyl 3.1'!$AT$12:$AT$261,A825,'TL-A E-Trim - E-Zyl 3.1'!$B$12:$B$261)</f>
        <v>0</v>
      </c>
      <c r="D825" s="199">
        <v>3052541000</v>
      </c>
      <c r="E825" s="106">
        <f t="shared" si="16"/>
        <v>0</v>
      </c>
    </row>
    <row r="826" spans="1:5" x14ac:dyDescent="0.25">
      <c r="A826" s="176" t="s">
        <v>2099</v>
      </c>
      <c r="B826" s="190" t="s">
        <v>2099</v>
      </c>
      <c r="C826" s="138">
        <f>SUMIF('TL-A E-Trim - E-Zyl 3.1'!$AT$12:$AT$261,A826,'TL-A E-Trim - E-Zyl 3.1'!$B$12:$B$261)</f>
        <v>0</v>
      </c>
      <c r="D826" s="199">
        <v>3052542000</v>
      </c>
      <c r="E826" s="106">
        <f t="shared" si="16"/>
        <v>0</v>
      </c>
    </row>
    <row r="827" spans="1:5" x14ac:dyDescent="0.25">
      <c r="A827" s="176" t="s">
        <v>2100</v>
      </c>
      <c r="B827" s="190" t="s">
        <v>2100</v>
      </c>
      <c r="C827" s="138">
        <f>SUMIF('TL-A E-Trim - E-Zyl 3.1'!$AT$12:$AT$261,A827,'TL-A E-Trim - E-Zyl 3.1'!$B$12:$B$261)</f>
        <v>0</v>
      </c>
      <c r="D827" s="199">
        <v>3052543000</v>
      </c>
      <c r="E827" s="106">
        <f t="shared" si="16"/>
        <v>0</v>
      </c>
    </row>
    <row r="828" spans="1:5" x14ac:dyDescent="0.25">
      <c r="A828" s="176" t="s">
        <v>2101</v>
      </c>
      <c r="B828" s="190" t="s">
        <v>2101</v>
      </c>
      <c r="C828" s="138">
        <f>SUMIF('TL-A E-Trim - E-Zyl 3.1'!$AT$12:$AT$261,A828,'TL-A E-Trim - E-Zyl 3.1'!$B$12:$B$261)</f>
        <v>0</v>
      </c>
      <c r="D828" s="199">
        <v>3052544000</v>
      </c>
      <c r="E828" s="106">
        <f t="shared" si="16"/>
        <v>0</v>
      </c>
    </row>
    <row r="829" spans="1:5" x14ac:dyDescent="0.25">
      <c r="A829" s="176" t="s">
        <v>2102</v>
      </c>
      <c r="B829" s="190" t="s">
        <v>2102</v>
      </c>
      <c r="C829" s="138">
        <f>SUMIF('TL-A E-Trim - E-Zyl 3.1'!$AT$12:$AT$261,A829,'TL-A E-Trim - E-Zyl 3.1'!$B$12:$B$261)</f>
        <v>0</v>
      </c>
      <c r="D829" s="199">
        <v>3052545000</v>
      </c>
      <c r="E829" s="106">
        <f t="shared" si="16"/>
        <v>0</v>
      </c>
    </row>
    <row r="830" spans="1:5" x14ac:dyDescent="0.25">
      <c r="A830" s="176" t="s">
        <v>2103</v>
      </c>
      <c r="B830" s="190" t="s">
        <v>2103</v>
      </c>
      <c r="C830" s="138">
        <f>SUMIF('TL-A E-Trim - E-Zyl 3.1'!$AT$12:$AT$261,A830,'TL-A E-Trim - E-Zyl 3.1'!$B$12:$B$261)</f>
        <v>0</v>
      </c>
      <c r="D830" s="199">
        <v>3052546000</v>
      </c>
      <c r="E830" s="106">
        <f t="shared" si="16"/>
        <v>0</v>
      </c>
    </row>
    <row r="831" spans="1:5" x14ac:dyDescent="0.25">
      <c r="A831" s="176" t="s">
        <v>2104</v>
      </c>
      <c r="B831" s="190" t="s">
        <v>2104</v>
      </c>
      <c r="C831" s="138">
        <f>SUMIF('TL-A E-Trim - E-Zyl 3.1'!$AT$12:$AT$261,A831,'TL-A E-Trim - E-Zyl 3.1'!$B$12:$B$261)</f>
        <v>0</v>
      </c>
      <c r="D831" s="199">
        <v>3052547000</v>
      </c>
      <c r="E831" s="106">
        <f t="shared" si="16"/>
        <v>0</v>
      </c>
    </row>
    <row r="832" spans="1:5" x14ac:dyDescent="0.25">
      <c r="A832" s="176" t="s">
        <v>2105</v>
      </c>
      <c r="B832" s="190" t="s">
        <v>2105</v>
      </c>
      <c r="C832" s="138">
        <f>SUMIF('TL-A E-Trim - E-Zyl 3.1'!$AT$12:$AT$261,A832,'TL-A E-Trim - E-Zyl 3.1'!$B$12:$B$261)</f>
        <v>0</v>
      </c>
      <c r="D832" s="199">
        <v>3052548000</v>
      </c>
      <c r="E832" s="106">
        <f t="shared" si="16"/>
        <v>0</v>
      </c>
    </row>
    <row r="833" spans="1:5" x14ac:dyDescent="0.25">
      <c r="A833" s="176" t="s">
        <v>2106</v>
      </c>
      <c r="B833" s="190" t="s">
        <v>2106</v>
      </c>
      <c r="C833" s="138">
        <f>SUMIF('TL-A E-Trim - E-Zyl 3.1'!$AT$12:$AT$261,A833,'TL-A E-Trim - E-Zyl 3.1'!$B$12:$B$261)</f>
        <v>0</v>
      </c>
      <c r="D833" s="199">
        <v>3052549000</v>
      </c>
      <c r="E833" s="106">
        <f t="shared" si="16"/>
        <v>0</v>
      </c>
    </row>
    <row r="834" spans="1:5" x14ac:dyDescent="0.25">
      <c r="A834" s="176" t="s">
        <v>2107</v>
      </c>
      <c r="B834" s="190" t="s">
        <v>2107</v>
      </c>
      <c r="C834" s="138">
        <f>SUMIF('TL-A E-Trim - E-Zyl 3.1'!$AT$12:$AT$261,A834,'TL-A E-Trim - E-Zyl 3.1'!$B$12:$B$261)</f>
        <v>0</v>
      </c>
      <c r="D834" s="199">
        <v>3052550000</v>
      </c>
      <c r="E834" s="106">
        <f t="shared" si="16"/>
        <v>0</v>
      </c>
    </row>
    <row r="835" spans="1:5" x14ac:dyDescent="0.25">
      <c r="A835" s="176" t="s">
        <v>2108</v>
      </c>
      <c r="B835" s="190" t="s">
        <v>2108</v>
      </c>
      <c r="C835" s="138">
        <f>SUMIF('TL-A E-Trim - E-Zyl 3.1'!$AT$12:$AT$261,A835,'TL-A E-Trim - E-Zyl 3.1'!$B$12:$B$261)</f>
        <v>0</v>
      </c>
      <c r="D835" s="199">
        <v>3052551000</v>
      </c>
      <c r="E835" s="106">
        <f t="shared" si="16"/>
        <v>0</v>
      </c>
    </row>
    <row r="836" spans="1:5" x14ac:dyDescent="0.25">
      <c r="A836" s="176" t="s">
        <v>2109</v>
      </c>
      <c r="B836" s="190" t="s">
        <v>2109</v>
      </c>
      <c r="C836" s="138">
        <f>SUMIF('TL-A E-Trim - E-Zyl 3.1'!$AT$12:$AT$261,A836,'TL-A E-Trim - E-Zyl 3.1'!$B$12:$B$261)</f>
        <v>0</v>
      </c>
      <c r="D836" s="199">
        <v>3052552000</v>
      </c>
      <c r="E836" s="106">
        <f t="shared" si="16"/>
        <v>0</v>
      </c>
    </row>
    <row r="837" spans="1:5" x14ac:dyDescent="0.25">
      <c r="A837" s="176" t="s">
        <v>2110</v>
      </c>
      <c r="B837" s="190" t="s">
        <v>2110</v>
      </c>
      <c r="C837" s="138">
        <f>SUMIF('TL-A E-Trim - E-Zyl 3.1'!$AT$12:$AT$261,A837,'TL-A E-Trim - E-Zyl 3.1'!$B$12:$B$261)</f>
        <v>0</v>
      </c>
      <c r="D837" s="199">
        <v>3052553000</v>
      </c>
      <c r="E837" s="106">
        <f t="shared" si="16"/>
        <v>0</v>
      </c>
    </row>
    <row r="838" spans="1:5" x14ac:dyDescent="0.25">
      <c r="A838" s="176" t="s">
        <v>2111</v>
      </c>
      <c r="B838" s="190" t="s">
        <v>2111</v>
      </c>
      <c r="C838" s="138">
        <f>SUMIF('TL-A E-Trim - E-Zyl 3.1'!$AT$12:$AT$261,A838,'TL-A E-Trim - E-Zyl 3.1'!$B$12:$B$261)</f>
        <v>0</v>
      </c>
      <c r="D838" s="199">
        <v>3052554000</v>
      </c>
      <c r="E838" s="106">
        <f t="shared" si="16"/>
        <v>0</v>
      </c>
    </row>
    <row r="839" spans="1:5" x14ac:dyDescent="0.25">
      <c r="A839" s="176" t="s">
        <v>2112</v>
      </c>
      <c r="B839" s="190" t="s">
        <v>2112</v>
      </c>
      <c r="C839" s="138">
        <f>SUMIF('TL-A E-Trim - E-Zyl 3.1'!$AT$12:$AT$261,A839,'TL-A E-Trim - E-Zyl 3.1'!$B$12:$B$261)</f>
        <v>0</v>
      </c>
      <c r="D839" s="199">
        <v>3052555000</v>
      </c>
      <c r="E839" s="106">
        <f t="shared" si="16"/>
        <v>0</v>
      </c>
    </row>
    <row r="840" spans="1:5" x14ac:dyDescent="0.25">
      <c r="A840" s="176" t="s">
        <v>2113</v>
      </c>
      <c r="B840" s="190" t="s">
        <v>2113</v>
      </c>
      <c r="C840" s="138">
        <f>SUMIF('TL-A E-Trim - E-Zyl 3.1'!$AT$12:$AT$261,A840,'TL-A E-Trim - E-Zyl 3.1'!$B$12:$B$261)</f>
        <v>0</v>
      </c>
      <c r="D840" s="199">
        <v>3052556000</v>
      </c>
      <c r="E840" s="106">
        <f t="shared" si="16"/>
        <v>0</v>
      </c>
    </row>
    <row r="841" spans="1:5" x14ac:dyDescent="0.25">
      <c r="A841" s="176" t="s">
        <v>2114</v>
      </c>
      <c r="B841" s="190" t="s">
        <v>2114</v>
      </c>
      <c r="C841" s="138">
        <f>SUMIF('TL-A E-Trim - E-Zyl 3.1'!$AT$12:$AT$261,A841,'TL-A E-Trim - E-Zyl 3.1'!$B$12:$B$261)</f>
        <v>0</v>
      </c>
      <c r="D841" s="199">
        <v>3052557000</v>
      </c>
      <c r="E841" s="106">
        <f t="shared" si="16"/>
        <v>0</v>
      </c>
    </row>
    <row r="842" spans="1:5" x14ac:dyDescent="0.25">
      <c r="A842" s="176" t="s">
        <v>2115</v>
      </c>
      <c r="B842" s="190" t="s">
        <v>2115</v>
      </c>
      <c r="C842" s="138">
        <f>SUMIF('TL-A E-Trim - E-Zyl 3.1'!$AT$12:$AT$261,A842,'TL-A E-Trim - E-Zyl 3.1'!$B$12:$B$261)</f>
        <v>0</v>
      </c>
      <c r="D842" s="199">
        <v>3052558000</v>
      </c>
      <c r="E842" s="106">
        <f t="shared" si="16"/>
        <v>0</v>
      </c>
    </row>
    <row r="843" spans="1:5" x14ac:dyDescent="0.25">
      <c r="A843" s="176" t="s">
        <v>2116</v>
      </c>
      <c r="B843" s="190" t="s">
        <v>2116</v>
      </c>
      <c r="C843" s="138">
        <f>SUMIF('TL-A E-Trim - E-Zyl 3.1'!$AT$12:$AT$261,A843,'TL-A E-Trim - E-Zyl 3.1'!$B$12:$B$261)</f>
        <v>0</v>
      </c>
      <c r="D843" s="199">
        <v>3052559000</v>
      </c>
      <c r="E843" s="106">
        <f t="shared" si="16"/>
        <v>0</v>
      </c>
    </row>
    <row r="844" spans="1:5" x14ac:dyDescent="0.25">
      <c r="A844" s="176" t="s">
        <v>2117</v>
      </c>
      <c r="B844" s="190" t="s">
        <v>2117</v>
      </c>
      <c r="C844" s="138">
        <f>SUMIF('TL-A E-Trim - E-Zyl 3.1'!$AT$12:$AT$261,A844,'TL-A E-Trim - E-Zyl 3.1'!$B$12:$B$261)</f>
        <v>0</v>
      </c>
      <c r="D844" s="199">
        <v>3052560000</v>
      </c>
      <c r="E844" s="106">
        <f t="shared" ref="E844:E907" si="17">C844</f>
        <v>0</v>
      </c>
    </row>
    <row r="845" spans="1:5" x14ac:dyDescent="0.25">
      <c r="A845" s="176" t="s">
        <v>2118</v>
      </c>
      <c r="B845" s="190" t="s">
        <v>2118</v>
      </c>
      <c r="C845" s="138">
        <f>SUMIF('TL-A E-Trim - E-Zyl 3.1'!$AT$12:$AT$261,A845,'TL-A E-Trim - E-Zyl 3.1'!$B$12:$B$261)</f>
        <v>0</v>
      </c>
      <c r="D845" s="199">
        <v>3052561000</v>
      </c>
      <c r="E845" s="106">
        <f t="shared" si="17"/>
        <v>0</v>
      </c>
    </row>
    <row r="846" spans="1:5" x14ac:dyDescent="0.25">
      <c r="A846" s="176" t="s">
        <v>2119</v>
      </c>
      <c r="B846" s="190" t="s">
        <v>2119</v>
      </c>
      <c r="C846" s="138">
        <f>SUMIF('TL-A E-Trim - E-Zyl 3.1'!$AT$12:$AT$261,A846,'TL-A E-Trim - E-Zyl 3.1'!$B$12:$B$261)</f>
        <v>0</v>
      </c>
      <c r="D846" s="199">
        <v>3052562000</v>
      </c>
      <c r="E846" s="106">
        <f t="shared" si="17"/>
        <v>0</v>
      </c>
    </row>
    <row r="847" spans="1:5" x14ac:dyDescent="0.25">
      <c r="A847" s="176" t="s">
        <v>2120</v>
      </c>
      <c r="B847" s="190" t="s">
        <v>2120</v>
      </c>
      <c r="C847" s="138">
        <f>SUMIF('TL-A E-Trim - E-Zyl 3.1'!$AT$12:$AT$261,A847,'TL-A E-Trim - E-Zyl 3.1'!$B$12:$B$261)</f>
        <v>0</v>
      </c>
      <c r="D847" s="199">
        <v>3052563000</v>
      </c>
      <c r="E847" s="106">
        <f t="shared" si="17"/>
        <v>0</v>
      </c>
    </row>
    <row r="848" spans="1:5" x14ac:dyDescent="0.25">
      <c r="A848" s="176" t="s">
        <v>2121</v>
      </c>
      <c r="B848" s="190" t="s">
        <v>2121</v>
      </c>
      <c r="C848" s="138">
        <f>SUMIF('TL-A E-Trim - E-Zyl 3.1'!$AT$12:$AT$261,A848,'TL-A E-Trim - E-Zyl 3.1'!$B$12:$B$261)</f>
        <v>0</v>
      </c>
      <c r="D848" s="199">
        <v>3052564000</v>
      </c>
      <c r="E848" s="106">
        <f t="shared" si="17"/>
        <v>0</v>
      </c>
    </row>
    <row r="849" spans="1:5" x14ac:dyDescent="0.25">
      <c r="A849" s="176" t="s">
        <v>2122</v>
      </c>
      <c r="B849" s="190" t="s">
        <v>2122</v>
      </c>
      <c r="C849" s="138">
        <f>SUMIF('TL-A E-Trim - E-Zyl 3.1'!$AT$12:$AT$261,A849,'TL-A E-Trim - E-Zyl 3.1'!$B$12:$B$261)</f>
        <v>0</v>
      </c>
      <c r="D849" s="199">
        <v>3052565000</v>
      </c>
      <c r="E849" s="106">
        <f t="shared" si="17"/>
        <v>0</v>
      </c>
    </row>
    <row r="850" spans="1:5" x14ac:dyDescent="0.25">
      <c r="A850" s="176" t="s">
        <v>2123</v>
      </c>
      <c r="B850" s="190" t="s">
        <v>2123</v>
      </c>
      <c r="C850" s="138">
        <f>SUMIF('TL-A E-Trim - E-Zyl 3.1'!$AT$12:$AT$261,A850,'TL-A E-Trim - E-Zyl 3.1'!$B$12:$B$261)</f>
        <v>0</v>
      </c>
      <c r="D850" s="199">
        <v>3052566000</v>
      </c>
      <c r="E850" s="106">
        <f t="shared" si="17"/>
        <v>0</v>
      </c>
    </row>
    <row r="851" spans="1:5" x14ac:dyDescent="0.25">
      <c r="A851" s="176" t="s">
        <v>2124</v>
      </c>
      <c r="B851" s="190" t="s">
        <v>2124</v>
      </c>
      <c r="C851" s="138">
        <f>SUMIF('TL-A E-Trim - E-Zyl 3.1'!$AT$12:$AT$261,A851,'TL-A E-Trim - E-Zyl 3.1'!$B$12:$B$261)</f>
        <v>0</v>
      </c>
      <c r="D851" s="199">
        <v>3052567000</v>
      </c>
      <c r="E851" s="106">
        <f t="shared" si="17"/>
        <v>0</v>
      </c>
    </row>
    <row r="852" spans="1:5" x14ac:dyDescent="0.25">
      <c r="A852" s="176" t="s">
        <v>2125</v>
      </c>
      <c r="B852" s="190" t="s">
        <v>2125</v>
      </c>
      <c r="C852" s="138">
        <f>SUMIF('TL-A E-Trim - E-Zyl 3.1'!$AT$12:$AT$261,A852,'TL-A E-Trim - E-Zyl 3.1'!$B$12:$B$261)</f>
        <v>0</v>
      </c>
      <c r="D852" s="199">
        <v>3052568000</v>
      </c>
      <c r="E852" s="106">
        <f t="shared" si="17"/>
        <v>0</v>
      </c>
    </row>
    <row r="853" spans="1:5" x14ac:dyDescent="0.25">
      <c r="A853" s="176" t="s">
        <v>2126</v>
      </c>
      <c r="B853" s="190" t="s">
        <v>2126</v>
      </c>
      <c r="C853" s="138">
        <f>SUMIF('TL-A E-Trim - E-Zyl 3.1'!$AT$12:$AT$261,A853,'TL-A E-Trim - E-Zyl 3.1'!$B$12:$B$261)</f>
        <v>0</v>
      </c>
      <c r="D853" s="199">
        <v>3052569000</v>
      </c>
      <c r="E853" s="106">
        <f t="shared" si="17"/>
        <v>0</v>
      </c>
    </row>
    <row r="854" spans="1:5" x14ac:dyDescent="0.25">
      <c r="A854" s="176" t="s">
        <v>2127</v>
      </c>
      <c r="B854" s="190" t="s">
        <v>2127</v>
      </c>
      <c r="C854" s="138">
        <f>SUMIF('TL-A E-Trim - E-Zyl 3.1'!$AT$12:$AT$261,A854,'TL-A E-Trim - E-Zyl 3.1'!$B$12:$B$261)</f>
        <v>0</v>
      </c>
      <c r="D854" s="199">
        <v>3052570000</v>
      </c>
      <c r="E854" s="106">
        <f t="shared" si="17"/>
        <v>0</v>
      </c>
    </row>
    <row r="855" spans="1:5" x14ac:dyDescent="0.25">
      <c r="A855" s="176" t="s">
        <v>2128</v>
      </c>
      <c r="B855" s="190" t="s">
        <v>2128</v>
      </c>
      <c r="C855" s="138">
        <f>SUMIF('TL-A E-Trim - E-Zyl 3.1'!$AT$12:$AT$261,A855,'TL-A E-Trim - E-Zyl 3.1'!$B$12:$B$261)</f>
        <v>0</v>
      </c>
      <c r="D855" s="199">
        <v>3052571000</v>
      </c>
      <c r="E855" s="106">
        <f t="shared" si="17"/>
        <v>0</v>
      </c>
    </row>
    <row r="856" spans="1:5" x14ac:dyDescent="0.25">
      <c r="A856" s="176" t="s">
        <v>2129</v>
      </c>
      <c r="B856" s="190" t="s">
        <v>2129</v>
      </c>
      <c r="C856" s="138">
        <f>SUMIF('TL-A E-Trim - E-Zyl 3.1'!$AT$12:$AT$261,A856,'TL-A E-Trim - E-Zyl 3.1'!$B$12:$B$261)</f>
        <v>0</v>
      </c>
      <c r="D856" s="199">
        <v>3052572000</v>
      </c>
      <c r="E856" s="106">
        <f t="shared" si="17"/>
        <v>0</v>
      </c>
    </row>
    <row r="857" spans="1:5" x14ac:dyDescent="0.25">
      <c r="A857" s="176" t="s">
        <v>2130</v>
      </c>
      <c r="B857" s="190" t="s">
        <v>2130</v>
      </c>
      <c r="C857" s="138">
        <f>SUMIF('TL-A E-Trim - E-Zyl 3.1'!$AT$12:$AT$261,A857,'TL-A E-Trim - E-Zyl 3.1'!$B$12:$B$261)</f>
        <v>0</v>
      </c>
      <c r="D857" s="199">
        <v>3052573000</v>
      </c>
      <c r="E857" s="106">
        <f t="shared" si="17"/>
        <v>0</v>
      </c>
    </row>
    <row r="858" spans="1:5" x14ac:dyDescent="0.25">
      <c r="A858" s="176" t="s">
        <v>2131</v>
      </c>
      <c r="B858" s="190" t="s">
        <v>2131</v>
      </c>
      <c r="C858" s="138">
        <f>SUMIF('TL-A E-Trim - E-Zyl 3.1'!$AT$12:$AT$261,A858,'TL-A E-Trim - E-Zyl 3.1'!$B$12:$B$261)</f>
        <v>0</v>
      </c>
      <c r="D858" s="199">
        <v>3052574000</v>
      </c>
      <c r="E858" s="106">
        <f t="shared" si="17"/>
        <v>0</v>
      </c>
    </row>
    <row r="859" spans="1:5" x14ac:dyDescent="0.25">
      <c r="A859" s="176" t="s">
        <v>2132</v>
      </c>
      <c r="B859" s="190" t="s">
        <v>2132</v>
      </c>
      <c r="C859" s="138">
        <f>SUMIF('TL-A E-Trim - E-Zyl 3.1'!$AT$12:$AT$261,A859,'TL-A E-Trim - E-Zyl 3.1'!$B$12:$B$261)</f>
        <v>0</v>
      </c>
      <c r="D859" s="199">
        <v>3052575000</v>
      </c>
      <c r="E859" s="106">
        <f t="shared" si="17"/>
        <v>0</v>
      </c>
    </row>
    <row r="860" spans="1:5" x14ac:dyDescent="0.25">
      <c r="A860" s="176" t="s">
        <v>2133</v>
      </c>
      <c r="B860" s="190" t="s">
        <v>2133</v>
      </c>
      <c r="C860" s="138">
        <f>SUMIF('TL-A E-Trim - E-Zyl 3.1'!$AT$12:$AT$261,A860,'TL-A E-Trim - E-Zyl 3.1'!$B$12:$B$261)</f>
        <v>0</v>
      </c>
      <c r="D860" s="199">
        <v>3052576000</v>
      </c>
      <c r="E860" s="106">
        <f t="shared" si="17"/>
        <v>0</v>
      </c>
    </row>
    <row r="861" spans="1:5" x14ac:dyDescent="0.25">
      <c r="A861" s="176" t="s">
        <v>2134</v>
      </c>
      <c r="B861" s="190" t="s">
        <v>2134</v>
      </c>
      <c r="C861" s="138">
        <f>SUMIF('TL-A E-Trim - E-Zyl 3.1'!$AT$12:$AT$261,A861,'TL-A E-Trim - E-Zyl 3.1'!$B$12:$B$261)</f>
        <v>0</v>
      </c>
      <c r="D861" s="199">
        <v>3052577000</v>
      </c>
      <c r="E861" s="106">
        <f t="shared" si="17"/>
        <v>0</v>
      </c>
    </row>
    <row r="862" spans="1:5" x14ac:dyDescent="0.25">
      <c r="A862" s="176" t="s">
        <v>2135</v>
      </c>
      <c r="B862" s="190" t="s">
        <v>2135</v>
      </c>
      <c r="C862" s="138">
        <f>SUMIF('TL-A E-Trim - E-Zyl 3.1'!$AT$12:$AT$261,A862,'TL-A E-Trim - E-Zyl 3.1'!$B$12:$B$261)</f>
        <v>0</v>
      </c>
      <c r="D862" s="199">
        <v>3052578000</v>
      </c>
      <c r="E862" s="106">
        <f t="shared" si="17"/>
        <v>0</v>
      </c>
    </row>
    <row r="863" spans="1:5" x14ac:dyDescent="0.25">
      <c r="A863" s="176" t="s">
        <v>2136</v>
      </c>
      <c r="B863" s="190" t="s">
        <v>2136</v>
      </c>
      <c r="C863" s="138">
        <f>SUMIF('TL-A E-Trim - E-Zyl 3.1'!$AT$12:$AT$261,A863,'TL-A E-Trim - E-Zyl 3.1'!$B$12:$B$261)</f>
        <v>0</v>
      </c>
      <c r="D863" s="199">
        <v>3052579000</v>
      </c>
      <c r="E863" s="106">
        <f t="shared" si="17"/>
        <v>0</v>
      </c>
    </row>
    <row r="864" spans="1:5" x14ac:dyDescent="0.25">
      <c r="A864" s="176" t="s">
        <v>2137</v>
      </c>
      <c r="B864" s="190" t="s">
        <v>2137</v>
      </c>
      <c r="C864" s="138">
        <f>SUMIF('TL-A E-Trim - E-Zyl 3.1'!$AT$12:$AT$261,A864,'TL-A E-Trim - E-Zyl 3.1'!$B$12:$B$261)</f>
        <v>0</v>
      </c>
      <c r="D864" s="199">
        <v>3052580000</v>
      </c>
      <c r="E864" s="106">
        <f t="shared" si="17"/>
        <v>0</v>
      </c>
    </row>
    <row r="865" spans="1:5" x14ac:dyDescent="0.25">
      <c r="A865" s="176" t="s">
        <v>2138</v>
      </c>
      <c r="B865" s="190" t="s">
        <v>2138</v>
      </c>
      <c r="C865" s="138">
        <f>SUMIF('TL-A E-Trim - E-Zyl 3.1'!$AT$12:$AT$261,A865,'TL-A E-Trim - E-Zyl 3.1'!$B$12:$B$261)</f>
        <v>0</v>
      </c>
      <c r="D865" s="199">
        <v>3052581000</v>
      </c>
      <c r="E865" s="106">
        <f t="shared" si="17"/>
        <v>0</v>
      </c>
    </row>
    <row r="866" spans="1:5" ht="15.75" thickBot="1" x14ac:dyDescent="0.3">
      <c r="A866" s="189"/>
      <c r="B866" s="194" t="s">
        <v>896</v>
      </c>
      <c r="C866" s="201"/>
      <c r="D866" s="201"/>
      <c r="E866" s="201"/>
    </row>
    <row r="867" spans="1:5" ht="15.75" thickTop="1" x14ac:dyDescent="0.25">
      <c r="A867" s="176" t="s">
        <v>2139</v>
      </c>
      <c r="B867" s="190" t="s">
        <v>2139</v>
      </c>
      <c r="C867" s="138">
        <f>SUMIF('TL-A E-Trim - E-Zyl 3.1'!$AT$12:$AT$261,A867,'TL-A E-Trim - E-Zyl 3.1'!$B$12:$B$261)</f>
        <v>0</v>
      </c>
      <c r="D867" s="199">
        <v>3052601000</v>
      </c>
      <c r="E867" s="106">
        <f t="shared" si="17"/>
        <v>0</v>
      </c>
    </row>
    <row r="868" spans="1:5" x14ac:dyDescent="0.25">
      <c r="A868" s="176" t="s">
        <v>2140</v>
      </c>
      <c r="B868" s="190" t="s">
        <v>2140</v>
      </c>
      <c r="C868" s="138">
        <f>SUMIF('TL-A E-Trim - E-Zyl 3.1'!$AT$12:$AT$261,A868,'TL-A E-Trim - E-Zyl 3.1'!$B$12:$B$261)</f>
        <v>0</v>
      </c>
      <c r="D868" s="199">
        <v>3052602000</v>
      </c>
      <c r="E868" s="106">
        <f t="shared" si="17"/>
        <v>0</v>
      </c>
    </row>
    <row r="869" spans="1:5" x14ac:dyDescent="0.25">
      <c r="A869" s="176" t="s">
        <v>2141</v>
      </c>
      <c r="B869" s="190" t="s">
        <v>2141</v>
      </c>
      <c r="C869" s="138">
        <f>SUMIF('TL-A E-Trim - E-Zyl 3.1'!$AT$12:$AT$261,A869,'TL-A E-Trim - E-Zyl 3.1'!$B$12:$B$261)</f>
        <v>0</v>
      </c>
      <c r="D869" s="199">
        <v>3052603000</v>
      </c>
      <c r="E869" s="106">
        <f t="shared" si="17"/>
        <v>0</v>
      </c>
    </row>
    <row r="870" spans="1:5" x14ac:dyDescent="0.25">
      <c r="A870" s="176" t="s">
        <v>2142</v>
      </c>
      <c r="B870" s="190" t="s">
        <v>2142</v>
      </c>
      <c r="C870" s="138">
        <f>SUMIF('TL-A E-Trim - E-Zyl 3.1'!$AT$12:$AT$261,A870,'TL-A E-Trim - E-Zyl 3.1'!$B$12:$B$261)</f>
        <v>0</v>
      </c>
      <c r="D870" s="199">
        <v>3052604000</v>
      </c>
      <c r="E870" s="106">
        <f t="shared" si="17"/>
        <v>0</v>
      </c>
    </row>
    <row r="871" spans="1:5" x14ac:dyDescent="0.25">
      <c r="A871" s="176" t="s">
        <v>2143</v>
      </c>
      <c r="B871" s="190" t="s">
        <v>2143</v>
      </c>
      <c r="C871" s="138">
        <f>SUMIF('TL-A E-Trim - E-Zyl 3.1'!$AT$12:$AT$261,A871,'TL-A E-Trim - E-Zyl 3.1'!$B$12:$B$261)</f>
        <v>0</v>
      </c>
      <c r="D871" s="199">
        <v>3052605000</v>
      </c>
      <c r="E871" s="106">
        <f t="shared" si="17"/>
        <v>0</v>
      </c>
    </row>
    <row r="872" spans="1:5" x14ac:dyDescent="0.25">
      <c r="A872" s="176" t="s">
        <v>2144</v>
      </c>
      <c r="B872" s="190" t="s">
        <v>2144</v>
      </c>
      <c r="C872" s="138">
        <f>SUMIF('TL-A E-Trim - E-Zyl 3.1'!$AT$12:$AT$261,A872,'TL-A E-Trim - E-Zyl 3.1'!$B$12:$B$261)</f>
        <v>0</v>
      </c>
      <c r="D872" s="199">
        <v>3052606000</v>
      </c>
      <c r="E872" s="106">
        <f t="shared" si="17"/>
        <v>0</v>
      </c>
    </row>
    <row r="873" spans="1:5" x14ac:dyDescent="0.25">
      <c r="A873" s="176" t="s">
        <v>2145</v>
      </c>
      <c r="B873" s="190" t="s">
        <v>2145</v>
      </c>
      <c r="C873" s="138">
        <f>SUMIF('TL-A E-Trim - E-Zyl 3.1'!$AT$12:$AT$261,A873,'TL-A E-Trim - E-Zyl 3.1'!$B$12:$B$261)</f>
        <v>0</v>
      </c>
      <c r="D873" s="199">
        <v>3052607000</v>
      </c>
      <c r="E873" s="106">
        <f t="shared" si="17"/>
        <v>0</v>
      </c>
    </row>
    <row r="874" spans="1:5" x14ac:dyDescent="0.25">
      <c r="A874" s="176" t="s">
        <v>2146</v>
      </c>
      <c r="B874" s="190" t="s">
        <v>2146</v>
      </c>
      <c r="C874" s="138">
        <f>SUMIF('TL-A E-Trim - E-Zyl 3.1'!$AT$12:$AT$261,A874,'TL-A E-Trim - E-Zyl 3.1'!$B$12:$B$261)</f>
        <v>0</v>
      </c>
      <c r="D874" s="199">
        <v>3052608000</v>
      </c>
      <c r="E874" s="106">
        <f t="shared" si="17"/>
        <v>0</v>
      </c>
    </row>
    <row r="875" spans="1:5" x14ac:dyDescent="0.25">
      <c r="A875" s="176" t="s">
        <v>2147</v>
      </c>
      <c r="B875" s="190" t="s">
        <v>2147</v>
      </c>
      <c r="C875" s="138">
        <f>SUMIF('TL-A E-Trim - E-Zyl 3.1'!$AT$12:$AT$261,A875,'TL-A E-Trim - E-Zyl 3.1'!$B$12:$B$261)</f>
        <v>0</v>
      </c>
      <c r="D875" s="199">
        <v>3052609000</v>
      </c>
      <c r="E875" s="106">
        <f t="shared" si="17"/>
        <v>0</v>
      </c>
    </row>
    <row r="876" spans="1:5" x14ac:dyDescent="0.25">
      <c r="A876" s="176" t="s">
        <v>2148</v>
      </c>
      <c r="B876" s="190" t="s">
        <v>2148</v>
      </c>
      <c r="C876" s="138">
        <f>SUMIF('TL-A E-Trim - E-Zyl 3.1'!$AT$12:$AT$261,A876,'TL-A E-Trim - E-Zyl 3.1'!$B$12:$B$261)</f>
        <v>0</v>
      </c>
      <c r="D876" s="199">
        <v>3052610000</v>
      </c>
      <c r="E876" s="106">
        <f t="shared" si="17"/>
        <v>0</v>
      </c>
    </row>
    <row r="877" spans="1:5" x14ac:dyDescent="0.25">
      <c r="A877" s="176" t="s">
        <v>2149</v>
      </c>
      <c r="B877" s="190" t="s">
        <v>2149</v>
      </c>
      <c r="C877" s="138">
        <f>SUMIF('TL-A E-Trim - E-Zyl 3.1'!$AT$12:$AT$261,A877,'TL-A E-Trim - E-Zyl 3.1'!$B$12:$B$261)</f>
        <v>0</v>
      </c>
      <c r="D877" s="199">
        <v>3052611000</v>
      </c>
      <c r="E877" s="106">
        <f t="shared" si="17"/>
        <v>0</v>
      </c>
    </row>
    <row r="878" spans="1:5" x14ac:dyDescent="0.25">
      <c r="A878" s="176" t="s">
        <v>2150</v>
      </c>
      <c r="B878" s="190" t="s">
        <v>2150</v>
      </c>
      <c r="C878" s="138">
        <f>SUMIF('TL-A E-Trim - E-Zyl 3.1'!$AT$12:$AT$261,A878,'TL-A E-Trim - E-Zyl 3.1'!$B$12:$B$261)</f>
        <v>0</v>
      </c>
      <c r="D878" s="199">
        <v>3052612000</v>
      </c>
      <c r="E878" s="106">
        <f t="shared" si="17"/>
        <v>0</v>
      </c>
    </row>
    <row r="879" spans="1:5" x14ac:dyDescent="0.25">
      <c r="A879" s="176" t="s">
        <v>2151</v>
      </c>
      <c r="B879" s="190" t="s">
        <v>2151</v>
      </c>
      <c r="C879" s="138">
        <f>SUMIF('TL-A E-Trim - E-Zyl 3.1'!$AT$12:$AT$261,A879,'TL-A E-Trim - E-Zyl 3.1'!$B$12:$B$261)</f>
        <v>0</v>
      </c>
      <c r="D879" s="199">
        <v>3052613000</v>
      </c>
      <c r="E879" s="106">
        <f t="shared" si="17"/>
        <v>0</v>
      </c>
    </row>
    <row r="880" spans="1:5" x14ac:dyDescent="0.25">
      <c r="A880" s="176" t="s">
        <v>2152</v>
      </c>
      <c r="B880" s="190" t="s">
        <v>2152</v>
      </c>
      <c r="C880" s="138">
        <f>SUMIF('TL-A E-Trim - E-Zyl 3.1'!$AT$12:$AT$261,A880,'TL-A E-Trim - E-Zyl 3.1'!$B$12:$B$261)</f>
        <v>0</v>
      </c>
      <c r="D880" s="199">
        <v>3052614000</v>
      </c>
      <c r="E880" s="106">
        <f t="shared" si="17"/>
        <v>0</v>
      </c>
    </row>
    <row r="881" spans="1:5" x14ac:dyDescent="0.25">
      <c r="A881" s="176" t="s">
        <v>2153</v>
      </c>
      <c r="B881" s="190" t="s">
        <v>2153</v>
      </c>
      <c r="C881" s="138">
        <f>SUMIF('TL-A E-Trim - E-Zyl 3.1'!$AT$12:$AT$261,A881,'TL-A E-Trim - E-Zyl 3.1'!$B$12:$B$261)</f>
        <v>0</v>
      </c>
      <c r="D881" s="199">
        <v>3052615000</v>
      </c>
      <c r="E881" s="106">
        <f t="shared" si="17"/>
        <v>0</v>
      </c>
    </row>
    <row r="882" spans="1:5" x14ac:dyDescent="0.25">
      <c r="A882" s="176" t="s">
        <v>2154</v>
      </c>
      <c r="B882" s="190" t="s">
        <v>2154</v>
      </c>
      <c r="C882" s="138">
        <f>SUMIF('TL-A E-Trim - E-Zyl 3.1'!$AT$12:$AT$261,A882,'TL-A E-Trim - E-Zyl 3.1'!$B$12:$B$261)</f>
        <v>0</v>
      </c>
      <c r="D882" s="199">
        <v>3052616000</v>
      </c>
      <c r="E882" s="106">
        <f t="shared" si="17"/>
        <v>0</v>
      </c>
    </row>
    <row r="883" spans="1:5" x14ac:dyDescent="0.25">
      <c r="A883" s="176" t="s">
        <v>2155</v>
      </c>
      <c r="B883" s="190" t="s">
        <v>2155</v>
      </c>
      <c r="C883" s="138">
        <f>SUMIF('TL-A E-Trim - E-Zyl 3.1'!$AT$12:$AT$261,A883,'TL-A E-Trim - E-Zyl 3.1'!$B$12:$B$261)</f>
        <v>0</v>
      </c>
      <c r="D883" s="199">
        <v>3052617000</v>
      </c>
      <c r="E883" s="106">
        <f t="shared" si="17"/>
        <v>0</v>
      </c>
    </row>
    <row r="884" spans="1:5" x14ac:dyDescent="0.25">
      <c r="A884" s="176" t="s">
        <v>2156</v>
      </c>
      <c r="B884" s="190" t="s">
        <v>2156</v>
      </c>
      <c r="C884" s="138">
        <f>SUMIF('TL-A E-Trim - E-Zyl 3.1'!$AT$12:$AT$261,A884,'TL-A E-Trim - E-Zyl 3.1'!$B$12:$B$261)</f>
        <v>0</v>
      </c>
      <c r="D884" s="199">
        <v>3052618000</v>
      </c>
      <c r="E884" s="106">
        <f t="shared" si="17"/>
        <v>0</v>
      </c>
    </row>
    <row r="885" spans="1:5" x14ac:dyDescent="0.25">
      <c r="A885" s="176" t="s">
        <v>2157</v>
      </c>
      <c r="B885" s="190" t="s">
        <v>2157</v>
      </c>
      <c r="C885" s="138">
        <f>SUMIF('TL-A E-Trim - E-Zyl 3.1'!$AT$12:$AT$261,A885,'TL-A E-Trim - E-Zyl 3.1'!$B$12:$B$261)</f>
        <v>0</v>
      </c>
      <c r="D885" s="199">
        <v>3052619000</v>
      </c>
      <c r="E885" s="106">
        <f t="shared" si="17"/>
        <v>0</v>
      </c>
    </row>
    <row r="886" spans="1:5" x14ac:dyDescent="0.25">
      <c r="A886" s="176" t="s">
        <v>2158</v>
      </c>
      <c r="B886" s="190" t="s">
        <v>2158</v>
      </c>
      <c r="C886" s="138">
        <f>SUMIF('TL-A E-Trim - E-Zyl 3.1'!$AT$12:$AT$261,A886,'TL-A E-Trim - E-Zyl 3.1'!$B$12:$B$261)</f>
        <v>0</v>
      </c>
      <c r="D886" s="199">
        <v>3052620000</v>
      </c>
      <c r="E886" s="106">
        <f t="shared" si="17"/>
        <v>0</v>
      </c>
    </row>
    <row r="887" spans="1:5" x14ac:dyDescent="0.25">
      <c r="A887" s="176" t="s">
        <v>2159</v>
      </c>
      <c r="B887" s="190" t="s">
        <v>2159</v>
      </c>
      <c r="C887" s="138">
        <f>SUMIF('TL-A E-Trim - E-Zyl 3.1'!$AT$12:$AT$261,A887,'TL-A E-Trim - E-Zyl 3.1'!$B$12:$B$261)</f>
        <v>0</v>
      </c>
      <c r="D887" s="199">
        <v>3052621000</v>
      </c>
      <c r="E887" s="106">
        <f t="shared" si="17"/>
        <v>0</v>
      </c>
    </row>
    <row r="888" spans="1:5" x14ac:dyDescent="0.25">
      <c r="A888" s="176" t="s">
        <v>2160</v>
      </c>
      <c r="B888" s="190" t="s">
        <v>2160</v>
      </c>
      <c r="C888" s="138">
        <f>SUMIF('TL-A E-Trim - E-Zyl 3.1'!$AT$12:$AT$261,A888,'TL-A E-Trim - E-Zyl 3.1'!$B$12:$B$261)</f>
        <v>0</v>
      </c>
      <c r="D888" s="199">
        <v>3052622000</v>
      </c>
      <c r="E888" s="106">
        <f t="shared" si="17"/>
        <v>0</v>
      </c>
    </row>
    <row r="889" spans="1:5" x14ac:dyDescent="0.25">
      <c r="A889" s="176" t="s">
        <v>2161</v>
      </c>
      <c r="B889" s="190" t="s">
        <v>2161</v>
      </c>
      <c r="C889" s="138">
        <f>SUMIF('TL-A E-Trim - E-Zyl 3.1'!$AT$12:$AT$261,A889,'TL-A E-Trim - E-Zyl 3.1'!$B$12:$B$261)</f>
        <v>0</v>
      </c>
      <c r="D889" s="199">
        <v>3052623000</v>
      </c>
      <c r="E889" s="106">
        <f t="shared" si="17"/>
        <v>0</v>
      </c>
    </row>
    <row r="890" spans="1:5" x14ac:dyDescent="0.25">
      <c r="A890" s="176" t="s">
        <v>2162</v>
      </c>
      <c r="B890" s="190" t="s">
        <v>2162</v>
      </c>
      <c r="C890" s="138">
        <f>SUMIF('TL-A E-Trim - E-Zyl 3.1'!$AT$12:$AT$261,A890,'TL-A E-Trim - E-Zyl 3.1'!$B$12:$B$261)</f>
        <v>0</v>
      </c>
      <c r="D890" s="199">
        <v>3052624000</v>
      </c>
      <c r="E890" s="106">
        <f t="shared" si="17"/>
        <v>0</v>
      </c>
    </row>
    <row r="891" spans="1:5" x14ac:dyDescent="0.25">
      <c r="A891" s="176" t="s">
        <v>2163</v>
      </c>
      <c r="B891" s="190" t="s">
        <v>2163</v>
      </c>
      <c r="C891" s="138">
        <f>SUMIF('TL-A E-Trim - E-Zyl 3.1'!$AT$12:$AT$261,A891,'TL-A E-Trim - E-Zyl 3.1'!$B$12:$B$261)</f>
        <v>0</v>
      </c>
      <c r="D891" s="199">
        <v>3052625000</v>
      </c>
      <c r="E891" s="106">
        <f t="shared" si="17"/>
        <v>0</v>
      </c>
    </row>
    <row r="892" spans="1:5" x14ac:dyDescent="0.25">
      <c r="A892" s="176" t="s">
        <v>2164</v>
      </c>
      <c r="B892" s="190" t="s">
        <v>2164</v>
      </c>
      <c r="C892" s="138">
        <f>SUMIF('TL-A E-Trim - E-Zyl 3.1'!$AT$12:$AT$261,A892,'TL-A E-Trim - E-Zyl 3.1'!$B$12:$B$261)</f>
        <v>0</v>
      </c>
      <c r="D892" s="199">
        <v>3052626000</v>
      </c>
      <c r="E892" s="106">
        <f t="shared" si="17"/>
        <v>0</v>
      </c>
    </row>
    <row r="893" spans="1:5" x14ac:dyDescent="0.25">
      <c r="A893" s="176" t="s">
        <v>2165</v>
      </c>
      <c r="B893" s="190" t="s">
        <v>2165</v>
      </c>
      <c r="C893" s="138">
        <f>SUMIF('TL-A E-Trim - E-Zyl 3.1'!$AT$12:$AT$261,A893,'TL-A E-Trim - E-Zyl 3.1'!$B$12:$B$261)</f>
        <v>0</v>
      </c>
      <c r="D893" s="199">
        <v>3052627000</v>
      </c>
      <c r="E893" s="106">
        <f t="shared" si="17"/>
        <v>0</v>
      </c>
    </row>
    <row r="894" spans="1:5" x14ac:dyDescent="0.25">
      <c r="A894" s="176" t="s">
        <v>2166</v>
      </c>
      <c r="B894" s="190" t="s">
        <v>2166</v>
      </c>
      <c r="C894" s="138">
        <f>SUMIF('TL-A E-Trim - E-Zyl 3.1'!$AT$12:$AT$261,A894,'TL-A E-Trim - E-Zyl 3.1'!$B$12:$B$261)</f>
        <v>0</v>
      </c>
      <c r="D894" s="199">
        <v>3052628000</v>
      </c>
      <c r="E894" s="106">
        <f t="shared" si="17"/>
        <v>0</v>
      </c>
    </row>
    <row r="895" spans="1:5" x14ac:dyDescent="0.25">
      <c r="A895" s="176" t="s">
        <v>2167</v>
      </c>
      <c r="B895" s="190" t="s">
        <v>2167</v>
      </c>
      <c r="C895" s="138">
        <f>SUMIF('TL-A E-Trim - E-Zyl 3.1'!$AT$12:$AT$261,A895,'TL-A E-Trim - E-Zyl 3.1'!$B$12:$B$261)</f>
        <v>0</v>
      </c>
      <c r="D895" s="199">
        <v>3052629000</v>
      </c>
      <c r="E895" s="106">
        <f t="shared" si="17"/>
        <v>0</v>
      </c>
    </row>
    <row r="896" spans="1:5" x14ac:dyDescent="0.25">
      <c r="A896" s="176" t="s">
        <v>2168</v>
      </c>
      <c r="B896" s="190" t="s">
        <v>2168</v>
      </c>
      <c r="C896" s="138">
        <f>SUMIF('TL-A E-Trim - E-Zyl 3.1'!$AT$12:$AT$261,A896,'TL-A E-Trim - E-Zyl 3.1'!$B$12:$B$261)</f>
        <v>0</v>
      </c>
      <c r="D896" s="199">
        <v>3052630000</v>
      </c>
      <c r="E896" s="106">
        <f t="shared" si="17"/>
        <v>0</v>
      </c>
    </row>
    <row r="897" spans="1:5" x14ac:dyDescent="0.25">
      <c r="A897" s="176" t="s">
        <v>2169</v>
      </c>
      <c r="B897" s="190" t="s">
        <v>2169</v>
      </c>
      <c r="C897" s="138">
        <f>SUMIF('TL-A E-Trim - E-Zyl 3.1'!$AT$12:$AT$261,A897,'TL-A E-Trim - E-Zyl 3.1'!$B$12:$B$261)</f>
        <v>0</v>
      </c>
      <c r="D897" s="199">
        <v>3052631000</v>
      </c>
      <c r="E897" s="106">
        <f t="shared" si="17"/>
        <v>0</v>
      </c>
    </row>
    <row r="898" spans="1:5" x14ac:dyDescent="0.25">
      <c r="A898" s="176" t="s">
        <v>2170</v>
      </c>
      <c r="B898" s="190" t="s">
        <v>2170</v>
      </c>
      <c r="C898" s="138">
        <f>SUMIF('TL-A E-Trim - E-Zyl 3.1'!$AT$12:$AT$261,A898,'TL-A E-Trim - E-Zyl 3.1'!$B$12:$B$261)</f>
        <v>0</v>
      </c>
      <c r="D898" s="199">
        <v>3052632000</v>
      </c>
      <c r="E898" s="106">
        <f t="shared" si="17"/>
        <v>0</v>
      </c>
    </row>
    <row r="899" spans="1:5" x14ac:dyDescent="0.25">
      <c r="A899" s="176" t="s">
        <v>2171</v>
      </c>
      <c r="B899" s="190" t="s">
        <v>2171</v>
      </c>
      <c r="C899" s="138">
        <f>SUMIF('TL-A E-Trim - E-Zyl 3.1'!$AT$12:$AT$261,A899,'TL-A E-Trim - E-Zyl 3.1'!$B$12:$B$261)</f>
        <v>0</v>
      </c>
      <c r="D899" s="199">
        <v>3052633000</v>
      </c>
      <c r="E899" s="106">
        <f t="shared" si="17"/>
        <v>0</v>
      </c>
    </row>
    <row r="900" spans="1:5" x14ac:dyDescent="0.25">
      <c r="A900" s="176" t="s">
        <v>2172</v>
      </c>
      <c r="B900" s="190" t="s">
        <v>2172</v>
      </c>
      <c r="C900" s="138">
        <f>SUMIF('TL-A E-Trim - E-Zyl 3.1'!$AT$12:$AT$261,A900,'TL-A E-Trim - E-Zyl 3.1'!$B$12:$B$261)</f>
        <v>0</v>
      </c>
      <c r="D900" s="199">
        <v>3052634000</v>
      </c>
      <c r="E900" s="106">
        <f t="shared" si="17"/>
        <v>0</v>
      </c>
    </row>
    <row r="901" spans="1:5" x14ac:dyDescent="0.25">
      <c r="A901" s="176" t="s">
        <v>2173</v>
      </c>
      <c r="B901" s="190" t="s">
        <v>2173</v>
      </c>
      <c r="C901" s="138">
        <f>SUMIF('TL-A E-Trim - E-Zyl 3.1'!$AT$12:$AT$261,A901,'TL-A E-Trim - E-Zyl 3.1'!$B$12:$B$261)</f>
        <v>0</v>
      </c>
      <c r="D901" s="199">
        <v>3052635000</v>
      </c>
      <c r="E901" s="106">
        <f t="shared" si="17"/>
        <v>0</v>
      </c>
    </row>
    <row r="902" spans="1:5" x14ac:dyDescent="0.25">
      <c r="A902" s="176" t="s">
        <v>2174</v>
      </c>
      <c r="B902" s="190" t="s">
        <v>2174</v>
      </c>
      <c r="C902" s="138">
        <f>SUMIF('TL-A E-Trim - E-Zyl 3.1'!$AT$12:$AT$261,A902,'TL-A E-Trim - E-Zyl 3.1'!$B$12:$B$261)</f>
        <v>0</v>
      </c>
      <c r="D902" s="199">
        <v>3052636000</v>
      </c>
      <c r="E902" s="106">
        <f t="shared" si="17"/>
        <v>0</v>
      </c>
    </row>
    <row r="903" spans="1:5" x14ac:dyDescent="0.25">
      <c r="A903" s="176" t="s">
        <v>2175</v>
      </c>
      <c r="B903" s="190" t="s">
        <v>2175</v>
      </c>
      <c r="C903" s="138">
        <f>SUMIF('TL-A E-Trim - E-Zyl 3.1'!$AT$12:$AT$261,A903,'TL-A E-Trim - E-Zyl 3.1'!$B$12:$B$261)</f>
        <v>0</v>
      </c>
      <c r="D903" s="199">
        <v>3052637000</v>
      </c>
      <c r="E903" s="106">
        <f t="shared" si="17"/>
        <v>0</v>
      </c>
    </row>
    <row r="904" spans="1:5" x14ac:dyDescent="0.25">
      <c r="A904" s="176" t="s">
        <v>2176</v>
      </c>
      <c r="B904" s="190" t="s">
        <v>2176</v>
      </c>
      <c r="C904" s="138">
        <f>SUMIF('TL-A E-Trim - E-Zyl 3.1'!$AT$12:$AT$261,A904,'TL-A E-Trim - E-Zyl 3.1'!$B$12:$B$261)</f>
        <v>0</v>
      </c>
      <c r="D904" s="199">
        <v>3052638000</v>
      </c>
      <c r="E904" s="106">
        <f t="shared" si="17"/>
        <v>0</v>
      </c>
    </row>
    <row r="905" spans="1:5" x14ac:dyDescent="0.25">
      <c r="A905" s="176" t="s">
        <v>2177</v>
      </c>
      <c r="B905" s="190" t="s">
        <v>2177</v>
      </c>
      <c r="C905" s="138">
        <f>SUMIF('TL-A E-Trim - E-Zyl 3.1'!$AT$12:$AT$261,A905,'TL-A E-Trim - E-Zyl 3.1'!$B$12:$B$261)</f>
        <v>0</v>
      </c>
      <c r="D905" s="199">
        <v>3052639000</v>
      </c>
      <c r="E905" s="106">
        <f t="shared" si="17"/>
        <v>0</v>
      </c>
    </row>
    <row r="906" spans="1:5" x14ac:dyDescent="0.25">
      <c r="A906" s="176" t="s">
        <v>2178</v>
      </c>
      <c r="B906" s="190" t="s">
        <v>2178</v>
      </c>
      <c r="C906" s="138">
        <f>SUMIF('TL-A E-Trim - E-Zyl 3.1'!$AT$12:$AT$261,A906,'TL-A E-Trim - E-Zyl 3.1'!$B$12:$B$261)</f>
        <v>0</v>
      </c>
      <c r="D906" s="199">
        <v>3052640000</v>
      </c>
      <c r="E906" s="106">
        <f t="shared" si="17"/>
        <v>0</v>
      </c>
    </row>
    <row r="907" spans="1:5" x14ac:dyDescent="0.25">
      <c r="A907" s="176" t="s">
        <v>2179</v>
      </c>
      <c r="B907" s="190" t="s">
        <v>2179</v>
      </c>
      <c r="C907" s="138">
        <f>SUMIF('TL-A E-Trim - E-Zyl 3.1'!$AT$12:$AT$261,A907,'TL-A E-Trim - E-Zyl 3.1'!$B$12:$B$261)</f>
        <v>0</v>
      </c>
      <c r="D907" s="199">
        <v>3052641000</v>
      </c>
      <c r="E907" s="106">
        <f t="shared" si="17"/>
        <v>0</v>
      </c>
    </row>
    <row r="908" spans="1:5" x14ac:dyDescent="0.25">
      <c r="A908" s="176" t="s">
        <v>2180</v>
      </c>
      <c r="B908" s="190" t="s">
        <v>2180</v>
      </c>
      <c r="C908" s="138">
        <f>SUMIF('TL-A E-Trim - E-Zyl 3.1'!$AT$12:$AT$261,A908,'TL-A E-Trim - E-Zyl 3.1'!$B$12:$B$261)</f>
        <v>0</v>
      </c>
      <c r="D908" s="199">
        <v>3052642000</v>
      </c>
      <c r="E908" s="106">
        <f t="shared" ref="E908:E971" si="18">C908</f>
        <v>0</v>
      </c>
    </row>
    <row r="909" spans="1:5" x14ac:dyDescent="0.25">
      <c r="A909" s="176" t="s">
        <v>2181</v>
      </c>
      <c r="B909" s="190" t="s">
        <v>2181</v>
      </c>
      <c r="C909" s="138">
        <f>SUMIF('TL-A E-Trim - E-Zyl 3.1'!$AT$12:$AT$261,A909,'TL-A E-Trim - E-Zyl 3.1'!$B$12:$B$261)</f>
        <v>0</v>
      </c>
      <c r="D909" s="199">
        <v>3052643000</v>
      </c>
      <c r="E909" s="106">
        <f t="shared" si="18"/>
        <v>0</v>
      </c>
    </row>
    <row r="910" spans="1:5" x14ac:dyDescent="0.25">
      <c r="A910" s="176" t="s">
        <v>2182</v>
      </c>
      <c r="B910" s="190" t="s">
        <v>2182</v>
      </c>
      <c r="C910" s="138">
        <f>SUMIF('TL-A E-Trim - E-Zyl 3.1'!$AT$12:$AT$261,A910,'TL-A E-Trim - E-Zyl 3.1'!$B$12:$B$261)</f>
        <v>0</v>
      </c>
      <c r="D910" s="199">
        <v>3052644000</v>
      </c>
      <c r="E910" s="106">
        <f t="shared" si="18"/>
        <v>0</v>
      </c>
    </row>
    <row r="911" spans="1:5" x14ac:dyDescent="0.25">
      <c r="A911" s="176" t="s">
        <v>2183</v>
      </c>
      <c r="B911" s="190" t="s">
        <v>2183</v>
      </c>
      <c r="C911" s="138">
        <f>SUMIF('TL-A E-Trim - E-Zyl 3.1'!$AT$12:$AT$261,A911,'TL-A E-Trim - E-Zyl 3.1'!$B$12:$B$261)</f>
        <v>0</v>
      </c>
      <c r="D911" s="199">
        <v>3052645000</v>
      </c>
      <c r="E911" s="106">
        <f t="shared" si="18"/>
        <v>0</v>
      </c>
    </row>
    <row r="912" spans="1:5" x14ac:dyDescent="0.25">
      <c r="A912" s="176" t="s">
        <v>2184</v>
      </c>
      <c r="B912" s="190" t="s">
        <v>2184</v>
      </c>
      <c r="C912" s="138">
        <f>SUMIF('TL-A E-Trim - E-Zyl 3.1'!$AT$12:$AT$261,A912,'TL-A E-Trim - E-Zyl 3.1'!$B$12:$B$261)</f>
        <v>0</v>
      </c>
      <c r="D912" s="199">
        <v>3052646000</v>
      </c>
      <c r="E912" s="106">
        <f t="shared" si="18"/>
        <v>0</v>
      </c>
    </row>
    <row r="913" spans="1:5" x14ac:dyDescent="0.25">
      <c r="A913" s="176" t="s">
        <v>2185</v>
      </c>
      <c r="B913" s="190" t="s">
        <v>2185</v>
      </c>
      <c r="C913" s="138">
        <f>SUMIF('TL-A E-Trim - E-Zyl 3.1'!$AT$12:$AT$261,A913,'TL-A E-Trim - E-Zyl 3.1'!$B$12:$B$261)</f>
        <v>0</v>
      </c>
      <c r="D913" s="199">
        <v>3052647000</v>
      </c>
      <c r="E913" s="106">
        <f t="shared" si="18"/>
        <v>0</v>
      </c>
    </row>
    <row r="914" spans="1:5" x14ac:dyDescent="0.25">
      <c r="A914" s="176" t="s">
        <v>2186</v>
      </c>
      <c r="B914" s="190" t="s">
        <v>2186</v>
      </c>
      <c r="C914" s="138">
        <f>SUMIF('TL-A E-Trim - E-Zyl 3.1'!$AT$12:$AT$261,A914,'TL-A E-Trim - E-Zyl 3.1'!$B$12:$B$261)</f>
        <v>0</v>
      </c>
      <c r="D914" s="199">
        <v>3052648000</v>
      </c>
      <c r="E914" s="106">
        <f t="shared" si="18"/>
        <v>0</v>
      </c>
    </row>
    <row r="915" spans="1:5" x14ac:dyDescent="0.25">
      <c r="A915" s="176" t="s">
        <v>2187</v>
      </c>
      <c r="B915" s="190" t="s">
        <v>2187</v>
      </c>
      <c r="C915" s="138">
        <f>SUMIF('TL-A E-Trim - E-Zyl 3.1'!$AT$12:$AT$261,A915,'TL-A E-Trim - E-Zyl 3.1'!$B$12:$B$261)</f>
        <v>0</v>
      </c>
      <c r="D915" s="199">
        <v>3052649000</v>
      </c>
      <c r="E915" s="106">
        <f t="shared" si="18"/>
        <v>0</v>
      </c>
    </row>
    <row r="916" spans="1:5" x14ac:dyDescent="0.25">
      <c r="A916" s="176" t="s">
        <v>2188</v>
      </c>
      <c r="B916" s="190" t="s">
        <v>2188</v>
      </c>
      <c r="C916" s="138">
        <f>SUMIF('TL-A E-Trim - E-Zyl 3.1'!$AT$12:$AT$261,A916,'TL-A E-Trim - E-Zyl 3.1'!$B$12:$B$261)</f>
        <v>0</v>
      </c>
      <c r="D916" s="199">
        <v>3052650000</v>
      </c>
      <c r="E916" s="106">
        <f t="shared" si="18"/>
        <v>0</v>
      </c>
    </row>
    <row r="917" spans="1:5" x14ac:dyDescent="0.25">
      <c r="A917" s="176" t="s">
        <v>2189</v>
      </c>
      <c r="B917" s="190" t="s">
        <v>2189</v>
      </c>
      <c r="C917" s="138">
        <f>SUMIF('TL-A E-Trim - E-Zyl 3.1'!$AT$12:$AT$261,A917,'TL-A E-Trim - E-Zyl 3.1'!$B$12:$B$261)</f>
        <v>0</v>
      </c>
      <c r="D917" s="199">
        <v>3052651000</v>
      </c>
      <c r="E917" s="106">
        <f t="shared" si="18"/>
        <v>0</v>
      </c>
    </row>
    <row r="918" spans="1:5" x14ac:dyDescent="0.25">
      <c r="A918" s="176" t="s">
        <v>2190</v>
      </c>
      <c r="B918" s="190" t="s">
        <v>2190</v>
      </c>
      <c r="C918" s="138">
        <f>SUMIF('TL-A E-Trim - E-Zyl 3.1'!$AT$12:$AT$261,A918,'TL-A E-Trim - E-Zyl 3.1'!$B$12:$B$261)</f>
        <v>0</v>
      </c>
      <c r="D918" s="199">
        <v>3052652000</v>
      </c>
      <c r="E918" s="106">
        <f t="shared" si="18"/>
        <v>0</v>
      </c>
    </row>
    <row r="919" spans="1:5" x14ac:dyDescent="0.25">
      <c r="A919" s="176" t="s">
        <v>2191</v>
      </c>
      <c r="B919" s="190" t="s">
        <v>2191</v>
      </c>
      <c r="C919" s="138">
        <f>SUMIF('TL-A E-Trim - E-Zyl 3.1'!$AT$12:$AT$261,A919,'TL-A E-Trim - E-Zyl 3.1'!$B$12:$B$261)</f>
        <v>0</v>
      </c>
      <c r="D919" s="199">
        <v>3052653000</v>
      </c>
      <c r="E919" s="106">
        <f t="shared" si="18"/>
        <v>0</v>
      </c>
    </row>
    <row r="920" spans="1:5" x14ac:dyDescent="0.25">
      <c r="A920" s="176" t="s">
        <v>2192</v>
      </c>
      <c r="B920" s="190" t="s">
        <v>2192</v>
      </c>
      <c r="C920" s="138">
        <f>SUMIF('TL-A E-Trim - E-Zyl 3.1'!$AT$12:$AT$261,A920,'TL-A E-Trim - E-Zyl 3.1'!$B$12:$B$261)</f>
        <v>0</v>
      </c>
      <c r="D920" s="199">
        <v>3052654000</v>
      </c>
      <c r="E920" s="106">
        <f t="shared" si="18"/>
        <v>0</v>
      </c>
    </row>
    <row r="921" spans="1:5" x14ac:dyDescent="0.25">
      <c r="A921" s="176" t="s">
        <v>2193</v>
      </c>
      <c r="B921" s="190" t="s">
        <v>2193</v>
      </c>
      <c r="C921" s="138">
        <f>SUMIF('TL-A E-Trim - E-Zyl 3.1'!$AT$12:$AT$261,A921,'TL-A E-Trim - E-Zyl 3.1'!$B$12:$B$261)</f>
        <v>0</v>
      </c>
      <c r="D921" s="199">
        <v>3052655000</v>
      </c>
      <c r="E921" s="106">
        <f t="shared" si="18"/>
        <v>0</v>
      </c>
    </row>
    <row r="922" spans="1:5" x14ac:dyDescent="0.25">
      <c r="A922" s="176" t="s">
        <v>2194</v>
      </c>
      <c r="B922" s="190" t="s">
        <v>2194</v>
      </c>
      <c r="C922" s="138">
        <f>SUMIF('TL-A E-Trim - E-Zyl 3.1'!$AT$12:$AT$261,A922,'TL-A E-Trim - E-Zyl 3.1'!$B$12:$B$261)</f>
        <v>0</v>
      </c>
      <c r="D922" s="199">
        <v>3052656000</v>
      </c>
      <c r="E922" s="106">
        <f t="shared" si="18"/>
        <v>0</v>
      </c>
    </row>
    <row r="923" spans="1:5" x14ac:dyDescent="0.25">
      <c r="A923" s="176" t="s">
        <v>2195</v>
      </c>
      <c r="B923" s="190" t="s">
        <v>2195</v>
      </c>
      <c r="C923" s="138">
        <f>SUMIF('TL-A E-Trim - E-Zyl 3.1'!$AT$12:$AT$261,A923,'TL-A E-Trim - E-Zyl 3.1'!$B$12:$B$261)</f>
        <v>0</v>
      </c>
      <c r="D923" s="199">
        <v>3052657000</v>
      </c>
      <c r="E923" s="106">
        <f t="shared" si="18"/>
        <v>0</v>
      </c>
    </row>
    <row r="924" spans="1:5" x14ac:dyDescent="0.25">
      <c r="A924" s="176" t="s">
        <v>2196</v>
      </c>
      <c r="B924" s="190" t="s">
        <v>2196</v>
      </c>
      <c r="C924" s="138">
        <f>SUMIF('TL-A E-Trim - E-Zyl 3.1'!$AT$12:$AT$261,A924,'TL-A E-Trim - E-Zyl 3.1'!$B$12:$B$261)</f>
        <v>0</v>
      </c>
      <c r="D924" s="199">
        <v>3052658000</v>
      </c>
      <c r="E924" s="106">
        <f t="shared" si="18"/>
        <v>0</v>
      </c>
    </row>
    <row r="925" spans="1:5" x14ac:dyDescent="0.25">
      <c r="A925" s="176" t="s">
        <v>2197</v>
      </c>
      <c r="B925" s="190" t="s">
        <v>2197</v>
      </c>
      <c r="C925" s="138">
        <f>SUMIF('TL-A E-Trim - E-Zyl 3.1'!$AT$12:$AT$261,A925,'TL-A E-Trim - E-Zyl 3.1'!$B$12:$B$261)</f>
        <v>0</v>
      </c>
      <c r="D925" s="199">
        <v>3052659000</v>
      </c>
      <c r="E925" s="106">
        <f t="shared" si="18"/>
        <v>0</v>
      </c>
    </row>
    <row r="926" spans="1:5" x14ac:dyDescent="0.25">
      <c r="A926" s="176" t="s">
        <v>2198</v>
      </c>
      <c r="B926" s="190" t="s">
        <v>2198</v>
      </c>
      <c r="C926" s="138">
        <f>SUMIF('TL-A E-Trim - E-Zyl 3.1'!$AT$12:$AT$261,A926,'TL-A E-Trim - E-Zyl 3.1'!$B$12:$B$261)</f>
        <v>0</v>
      </c>
      <c r="D926" s="199">
        <v>3052660000</v>
      </c>
      <c r="E926" s="106">
        <f t="shared" si="18"/>
        <v>0</v>
      </c>
    </row>
    <row r="927" spans="1:5" x14ac:dyDescent="0.25">
      <c r="A927" s="176" t="s">
        <v>2199</v>
      </c>
      <c r="B927" s="190" t="s">
        <v>2199</v>
      </c>
      <c r="C927" s="138">
        <f>SUMIF('TL-A E-Trim - E-Zyl 3.1'!$AT$12:$AT$261,A927,'TL-A E-Trim - E-Zyl 3.1'!$B$12:$B$261)</f>
        <v>0</v>
      </c>
      <c r="D927" s="199">
        <v>3052661000</v>
      </c>
      <c r="E927" s="106">
        <f t="shared" si="18"/>
        <v>0</v>
      </c>
    </row>
    <row r="928" spans="1:5" x14ac:dyDescent="0.25">
      <c r="A928" s="176" t="s">
        <v>2200</v>
      </c>
      <c r="B928" s="190" t="s">
        <v>2200</v>
      </c>
      <c r="C928" s="138">
        <f>SUMIF('TL-A E-Trim - E-Zyl 3.1'!$AT$12:$AT$261,A928,'TL-A E-Trim - E-Zyl 3.1'!$B$12:$B$261)</f>
        <v>0</v>
      </c>
      <c r="D928" s="199">
        <v>3052662000</v>
      </c>
      <c r="E928" s="106">
        <f t="shared" si="18"/>
        <v>0</v>
      </c>
    </row>
    <row r="929" spans="1:5" x14ac:dyDescent="0.25">
      <c r="A929" s="176" t="s">
        <v>2201</v>
      </c>
      <c r="B929" s="190" t="s">
        <v>2201</v>
      </c>
      <c r="C929" s="138">
        <f>SUMIF('TL-A E-Trim - E-Zyl 3.1'!$AT$12:$AT$261,A929,'TL-A E-Trim - E-Zyl 3.1'!$B$12:$B$261)</f>
        <v>0</v>
      </c>
      <c r="D929" s="199">
        <v>3052663000</v>
      </c>
      <c r="E929" s="106">
        <f t="shared" si="18"/>
        <v>0</v>
      </c>
    </row>
    <row r="930" spans="1:5" x14ac:dyDescent="0.25">
      <c r="A930" s="176" t="s">
        <v>2202</v>
      </c>
      <c r="B930" s="190" t="s">
        <v>2202</v>
      </c>
      <c r="C930" s="138">
        <f>SUMIF('TL-A E-Trim - E-Zyl 3.1'!$AT$12:$AT$261,A930,'TL-A E-Trim - E-Zyl 3.1'!$B$12:$B$261)</f>
        <v>0</v>
      </c>
      <c r="D930" s="199">
        <v>3052664000</v>
      </c>
      <c r="E930" s="106">
        <f t="shared" si="18"/>
        <v>0</v>
      </c>
    </row>
    <row r="931" spans="1:5" x14ac:dyDescent="0.25">
      <c r="A931" s="176" t="s">
        <v>2203</v>
      </c>
      <c r="B931" s="190" t="s">
        <v>2203</v>
      </c>
      <c r="C931" s="138">
        <f>SUMIF('TL-A E-Trim - E-Zyl 3.1'!$AT$12:$AT$261,A931,'TL-A E-Trim - E-Zyl 3.1'!$B$12:$B$261)</f>
        <v>0</v>
      </c>
      <c r="D931" s="199">
        <v>3052665000</v>
      </c>
      <c r="E931" s="106">
        <f t="shared" si="18"/>
        <v>0</v>
      </c>
    </row>
    <row r="932" spans="1:5" x14ac:dyDescent="0.25">
      <c r="A932" s="176" t="s">
        <v>2204</v>
      </c>
      <c r="B932" s="190" t="s">
        <v>2204</v>
      </c>
      <c r="C932" s="138">
        <f>SUMIF('TL-A E-Trim - E-Zyl 3.1'!$AT$12:$AT$261,A932,'TL-A E-Trim - E-Zyl 3.1'!$B$12:$B$261)</f>
        <v>0</v>
      </c>
      <c r="D932" s="199">
        <v>3052666000</v>
      </c>
      <c r="E932" s="106">
        <f t="shared" si="18"/>
        <v>0</v>
      </c>
    </row>
    <row r="933" spans="1:5" x14ac:dyDescent="0.25">
      <c r="A933" s="176" t="s">
        <v>2205</v>
      </c>
      <c r="B933" s="190" t="s">
        <v>2205</v>
      </c>
      <c r="C933" s="138">
        <f>SUMIF('TL-A E-Trim - E-Zyl 3.1'!$AT$12:$AT$261,A933,'TL-A E-Trim - E-Zyl 3.1'!$B$12:$B$261)</f>
        <v>0</v>
      </c>
      <c r="D933" s="199">
        <v>3052667000</v>
      </c>
      <c r="E933" s="106">
        <f t="shared" si="18"/>
        <v>0</v>
      </c>
    </row>
    <row r="934" spans="1:5" x14ac:dyDescent="0.25">
      <c r="A934" s="176" t="s">
        <v>2206</v>
      </c>
      <c r="B934" s="190" t="s">
        <v>2206</v>
      </c>
      <c r="C934" s="138">
        <f>SUMIF('TL-A E-Trim - E-Zyl 3.1'!$AT$12:$AT$261,A934,'TL-A E-Trim - E-Zyl 3.1'!$B$12:$B$261)</f>
        <v>0</v>
      </c>
      <c r="D934" s="199">
        <v>3052668000</v>
      </c>
      <c r="E934" s="106">
        <f t="shared" si="18"/>
        <v>0</v>
      </c>
    </row>
    <row r="935" spans="1:5" x14ac:dyDescent="0.25">
      <c r="A935" s="176" t="s">
        <v>2207</v>
      </c>
      <c r="B935" s="190" t="s">
        <v>2207</v>
      </c>
      <c r="C935" s="138">
        <f>SUMIF('TL-A E-Trim - E-Zyl 3.1'!$AT$12:$AT$261,A935,'TL-A E-Trim - E-Zyl 3.1'!$B$12:$B$261)</f>
        <v>0</v>
      </c>
      <c r="D935" s="199">
        <v>3052669000</v>
      </c>
      <c r="E935" s="106">
        <f t="shared" si="18"/>
        <v>0</v>
      </c>
    </row>
    <row r="936" spans="1:5" x14ac:dyDescent="0.25">
      <c r="A936" s="176" t="s">
        <v>2208</v>
      </c>
      <c r="B936" s="190" t="s">
        <v>2208</v>
      </c>
      <c r="C936" s="138">
        <f>SUMIF('TL-A E-Trim - E-Zyl 3.1'!$AT$12:$AT$261,A936,'TL-A E-Trim - E-Zyl 3.1'!$B$12:$B$261)</f>
        <v>0</v>
      </c>
      <c r="D936" s="199">
        <v>3052670000</v>
      </c>
      <c r="E936" s="106">
        <f t="shared" si="18"/>
        <v>0</v>
      </c>
    </row>
    <row r="937" spans="1:5" x14ac:dyDescent="0.25">
      <c r="A937" s="176" t="s">
        <v>2209</v>
      </c>
      <c r="B937" s="190" t="s">
        <v>2209</v>
      </c>
      <c r="C937" s="138">
        <f>SUMIF('TL-A E-Trim - E-Zyl 3.1'!$AT$12:$AT$261,A937,'TL-A E-Trim - E-Zyl 3.1'!$B$12:$B$261)</f>
        <v>0</v>
      </c>
      <c r="D937" s="199">
        <v>3052671000</v>
      </c>
      <c r="E937" s="106">
        <f t="shared" si="18"/>
        <v>0</v>
      </c>
    </row>
    <row r="938" spans="1:5" x14ac:dyDescent="0.25">
      <c r="A938" s="176" t="s">
        <v>2210</v>
      </c>
      <c r="B938" s="190" t="s">
        <v>2210</v>
      </c>
      <c r="C938" s="138">
        <f>SUMIF('TL-A E-Trim - E-Zyl 3.1'!$AT$12:$AT$261,A938,'TL-A E-Trim - E-Zyl 3.1'!$B$12:$B$261)</f>
        <v>0</v>
      </c>
      <c r="D938" s="199">
        <v>3052672000</v>
      </c>
      <c r="E938" s="106">
        <f t="shared" si="18"/>
        <v>0</v>
      </c>
    </row>
    <row r="939" spans="1:5" ht="15.75" thickBot="1" x14ac:dyDescent="0.3">
      <c r="A939" s="189"/>
      <c r="B939" s="194" t="s">
        <v>897</v>
      </c>
      <c r="C939" s="201"/>
      <c r="D939" s="201"/>
      <c r="E939" s="201"/>
    </row>
    <row r="940" spans="1:5" ht="15.75" thickTop="1" x14ac:dyDescent="0.25">
      <c r="A940" s="179" t="s">
        <v>2211</v>
      </c>
      <c r="B940" s="190" t="s">
        <v>2211</v>
      </c>
      <c r="C940" s="138">
        <f>SUMIF('TL-A E-Trim - E-Zyl 3.1'!$AT$12:$AT$261,A940,'TL-A E-Trim - E-Zyl 3.1'!$B$12:$B$261)</f>
        <v>0</v>
      </c>
      <c r="D940" s="199">
        <v>3052701000</v>
      </c>
      <c r="E940" s="106">
        <f t="shared" si="18"/>
        <v>0</v>
      </c>
    </row>
    <row r="941" spans="1:5" x14ac:dyDescent="0.25">
      <c r="A941" s="179" t="s">
        <v>2212</v>
      </c>
      <c r="B941" s="190" t="s">
        <v>2212</v>
      </c>
      <c r="C941" s="138">
        <f>SUMIF('TL-A E-Trim - E-Zyl 3.1'!$AT$12:$AT$261,A941,'TL-A E-Trim - E-Zyl 3.1'!$B$12:$B$261)</f>
        <v>0</v>
      </c>
      <c r="D941" s="199">
        <v>3052702000</v>
      </c>
      <c r="E941" s="106">
        <f t="shared" si="18"/>
        <v>0</v>
      </c>
    </row>
    <row r="942" spans="1:5" x14ac:dyDescent="0.25">
      <c r="A942" s="179" t="s">
        <v>2213</v>
      </c>
      <c r="B942" s="190" t="s">
        <v>2213</v>
      </c>
      <c r="C942" s="138">
        <f>SUMIF('TL-A E-Trim - E-Zyl 3.1'!$AT$12:$AT$261,A942,'TL-A E-Trim - E-Zyl 3.1'!$B$12:$B$261)</f>
        <v>0</v>
      </c>
      <c r="D942" s="199">
        <v>3052703000</v>
      </c>
      <c r="E942" s="106">
        <f t="shared" si="18"/>
        <v>0</v>
      </c>
    </row>
    <row r="943" spans="1:5" x14ac:dyDescent="0.25">
      <c r="A943" s="179" t="s">
        <v>2214</v>
      </c>
      <c r="B943" s="190" t="s">
        <v>2214</v>
      </c>
      <c r="C943" s="138">
        <f>SUMIF('TL-A E-Trim - E-Zyl 3.1'!$AT$12:$AT$261,A943,'TL-A E-Trim - E-Zyl 3.1'!$B$12:$B$261)</f>
        <v>0</v>
      </c>
      <c r="D943" s="199">
        <v>3052704000</v>
      </c>
      <c r="E943" s="106">
        <f t="shared" si="18"/>
        <v>0</v>
      </c>
    </row>
    <row r="944" spans="1:5" x14ac:dyDescent="0.25">
      <c r="A944" s="179" t="s">
        <v>2215</v>
      </c>
      <c r="B944" s="190" t="s">
        <v>2215</v>
      </c>
      <c r="C944" s="138">
        <f>SUMIF('TL-A E-Trim - E-Zyl 3.1'!$AT$12:$AT$261,A944,'TL-A E-Trim - E-Zyl 3.1'!$B$12:$B$261)</f>
        <v>0</v>
      </c>
      <c r="D944" s="199">
        <v>3052705000</v>
      </c>
      <c r="E944" s="106">
        <f t="shared" si="18"/>
        <v>0</v>
      </c>
    </row>
    <row r="945" spans="1:5" x14ac:dyDescent="0.25">
      <c r="A945" s="179" t="s">
        <v>2216</v>
      </c>
      <c r="B945" s="190" t="s">
        <v>2216</v>
      </c>
      <c r="C945" s="138">
        <f>SUMIF('TL-A E-Trim - E-Zyl 3.1'!$AT$12:$AT$261,A945,'TL-A E-Trim - E-Zyl 3.1'!$B$12:$B$261)</f>
        <v>0</v>
      </c>
      <c r="D945" s="199">
        <v>3052706000</v>
      </c>
      <c r="E945" s="106">
        <f t="shared" si="18"/>
        <v>0</v>
      </c>
    </row>
    <row r="946" spans="1:5" x14ac:dyDescent="0.25">
      <c r="A946" s="179" t="s">
        <v>2217</v>
      </c>
      <c r="B946" s="190" t="s">
        <v>2217</v>
      </c>
      <c r="C946" s="138">
        <f>SUMIF('TL-A E-Trim - E-Zyl 3.1'!$AT$12:$AT$261,A946,'TL-A E-Trim - E-Zyl 3.1'!$B$12:$B$261)</f>
        <v>0</v>
      </c>
      <c r="D946" s="199">
        <v>3052707000</v>
      </c>
      <c r="E946" s="106">
        <f t="shared" si="18"/>
        <v>0</v>
      </c>
    </row>
    <row r="947" spans="1:5" x14ac:dyDescent="0.25">
      <c r="A947" s="179" t="s">
        <v>2218</v>
      </c>
      <c r="B947" s="190" t="s">
        <v>2218</v>
      </c>
      <c r="C947" s="138">
        <f>SUMIF('TL-A E-Trim - E-Zyl 3.1'!$AT$12:$AT$261,A947,'TL-A E-Trim - E-Zyl 3.1'!$B$12:$B$261)</f>
        <v>0</v>
      </c>
      <c r="D947" s="199">
        <v>3052708000</v>
      </c>
      <c r="E947" s="106">
        <f t="shared" si="18"/>
        <v>0</v>
      </c>
    </row>
    <row r="948" spans="1:5" x14ac:dyDescent="0.25">
      <c r="A948" s="179" t="s">
        <v>2219</v>
      </c>
      <c r="B948" s="190" t="s">
        <v>2219</v>
      </c>
      <c r="C948" s="138">
        <f>SUMIF('TL-A E-Trim - E-Zyl 3.1'!$AT$12:$AT$261,A948,'TL-A E-Trim - E-Zyl 3.1'!$B$12:$B$261)</f>
        <v>0</v>
      </c>
      <c r="D948" s="199">
        <v>3052709000</v>
      </c>
      <c r="E948" s="106">
        <f t="shared" si="18"/>
        <v>0</v>
      </c>
    </row>
    <row r="949" spans="1:5" ht="15.75" thickBot="1" x14ac:dyDescent="0.3">
      <c r="A949" s="189"/>
      <c r="B949" s="194" t="s">
        <v>898</v>
      </c>
      <c r="C949" s="201"/>
      <c r="D949" s="201"/>
      <c r="E949" s="201"/>
    </row>
    <row r="950" spans="1:5" ht="15.75" thickTop="1" x14ac:dyDescent="0.25">
      <c r="A950" s="176" t="s">
        <v>2220</v>
      </c>
      <c r="B950" s="190" t="s">
        <v>2220</v>
      </c>
      <c r="C950" s="138">
        <f>SUMIF('TL-A E-Trim - E-Zyl 3.1'!$AT$12:$AT$261,A950,'TL-A E-Trim - E-Zyl 3.1'!$B$12:$B$261)</f>
        <v>0</v>
      </c>
      <c r="D950" s="202">
        <v>3052701000</v>
      </c>
      <c r="E950" s="106">
        <f t="shared" si="18"/>
        <v>0</v>
      </c>
    </row>
    <row r="951" spans="1:5" x14ac:dyDescent="0.25">
      <c r="A951" s="176" t="s">
        <v>2221</v>
      </c>
      <c r="B951" s="190" t="s">
        <v>2221</v>
      </c>
      <c r="C951" s="138">
        <f>SUMIF('TL-A E-Trim - E-Zyl 3.1'!$AT$12:$AT$261,A951,'TL-A E-Trim - E-Zyl 3.1'!$B$12:$B$261)</f>
        <v>0</v>
      </c>
      <c r="D951" s="202">
        <v>3052702000</v>
      </c>
      <c r="E951" s="106">
        <f t="shared" si="18"/>
        <v>0</v>
      </c>
    </row>
    <row r="952" spans="1:5" x14ac:dyDescent="0.25">
      <c r="A952" s="176" t="s">
        <v>2222</v>
      </c>
      <c r="B952" s="190" t="s">
        <v>2222</v>
      </c>
      <c r="C952" s="138">
        <f>SUMIF('TL-A E-Trim - E-Zyl 3.1'!$AT$12:$AT$261,A952,'TL-A E-Trim - E-Zyl 3.1'!$B$12:$B$261)</f>
        <v>0</v>
      </c>
      <c r="D952" s="202">
        <v>3052703000</v>
      </c>
      <c r="E952" s="106">
        <f t="shared" si="18"/>
        <v>0</v>
      </c>
    </row>
    <row r="953" spans="1:5" x14ac:dyDescent="0.25">
      <c r="A953" s="176" t="s">
        <v>2223</v>
      </c>
      <c r="B953" s="190" t="s">
        <v>2223</v>
      </c>
      <c r="C953" s="138">
        <f>SUMIF('TL-A E-Trim - E-Zyl 3.1'!$AT$12:$AT$261,A953,'TL-A E-Trim - E-Zyl 3.1'!$B$12:$B$261)</f>
        <v>0</v>
      </c>
      <c r="D953" s="202">
        <v>3052704000</v>
      </c>
      <c r="E953" s="106">
        <f>C953</f>
        <v>0</v>
      </c>
    </row>
    <row r="954" spans="1:5" x14ac:dyDescent="0.25">
      <c r="A954" s="176" t="s">
        <v>2224</v>
      </c>
      <c r="B954" s="190" t="s">
        <v>2224</v>
      </c>
      <c r="C954" s="138">
        <f>SUMIF('TL-A E-Trim - E-Zyl 3.1'!$AT$12:$AT$261,A954,'TL-A E-Trim - E-Zyl 3.1'!$B$12:$B$261)</f>
        <v>0</v>
      </c>
      <c r="D954" s="202">
        <v>3052705000</v>
      </c>
      <c r="E954" s="106">
        <f t="shared" si="18"/>
        <v>0</v>
      </c>
    </row>
    <row r="955" spans="1:5" x14ac:dyDescent="0.25">
      <c r="A955" s="176" t="s">
        <v>2225</v>
      </c>
      <c r="B955" s="190" t="s">
        <v>2225</v>
      </c>
      <c r="C955" s="138">
        <f>SUMIF('TL-A E-Trim - E-Zyl 3.1'!$AT$12:$AT$261,A955,'TL-A E-Trim - E-Zyl 3.1'!$B$12:$B$261)</f>
        <v>0</v>
      </c>
      <c r="D955" s="202">
        <v>3052706000</v>
      </c>
      <c r="E955" s="106">
        <f t="shared" si="18"/>
        <v>0</v>
      </c>
    </row>
    <row r="956" spans="1:5" x14ac:dyDescent="0.25">
      <c r="A956" s="176" t="s">
        <v>2226</v>
      </c>
      <c r="B956" s="190" t="s">
        <v>2226</v>
      </c>
      <c r="C956" s="138">
        <f>SUMIF('TL-A E-Trim - E-Zyl 3.1'!$AT$12:$AT$261,A956,'TL-A E-Trim - E-Zyl 3.1'!$B$12:$B$261)</f>
        <v>0</v>
      </c>
      <c r="D956" s="202">
        <v>3052707000</v>
      </c>
      <c r="E956" s="106">
        <f t="shared" si="18"/>
        <v>0</v>
      </c>
    </row>
    <row r="957" spans="1:5" x14ac:dyDescent="0.25">
      <c r="A957" s="176" t="s">
        <v>2227</v>
      </c>
      <c r="B957" s="190" t="s">
        <v>2227</v>
      </c>
      <c r="C957" s="138">
        <f>SUMIF('TL-A E-Trim - E-Zyl 3.1'!$AT$12:$AT$261,A957,'TL-A E-Trim - E-Zyl 3.1'!$B$12:$B$261)</f>
        <v>0</v>
      </c>
      <c r="D957" s="202">
        <v>3052708000</v>
      </c>
      <c r="E957" s="106">
        <f t="shared" si="18"/>
        <v>0</v>
      </c>
    </row>
    <row r="958" spans="1:5" x14ac:dyDescent="0.25">
      <c r="A958" s="176" t="s">
        <v>2228</v>
      </c>
      <c r="B958" s="190" t="s">
        <v>2228</v>
      </c>
      <c r="C958" s="138">
        <f>SUMIF('TL-A E-Trim - E-Zyl 3.1'!$AT$12:$AT$261,A958,'TL-A E-Trim - E-Zyl 3.1'!$B$12:$B$261)</f>
        <v>0</v>
      </c>
      <c r="D958" s="202">
        <v>3052709000</v>
      </c>
      <c r="E958" s="106">
        <f t="shared" si="18"/>
        <v>0</v>
      </c>
    </row>
    <row r="959" spans="1:5" x14ac:dyDescent="0.25">
      <c r="A959" s="219" t="s">
        <v>2229</v>
      </c>
      <c r="B959" s="220" t="s">
        <v>2229</v>
      </c>
      <c r="C959" s="138">
        <f>SUMIF('TL-A E-Trim - E-Zyl 3.1'!$AT$12:$AT$261,A959,'TL-A E-Trim - E-Zyl 3.1'!$B$12:$B$261)</f>
        <v>0</v>
      </c>
      <c r="D959" s="199" t="s">
        <v>893</v>
      </c>
      <c r="E959" s="106">
        <f t="shared" si="18"/>
        <v>0</v>
      </c>
    </row>
    <row r="960" spans="1:5" x14ac:dyDescent="0.25">
      <c r="A960" s="219" t="s">
        <v>2230</v>
      </c>
      <c r="B960" s="220" t="s">
        <v>2230</v>
      </c>
      <c r="C960" s="138">
        <f>SUMIF('TL-A E-Trim - E-Zyl 3.1'!$AT$12:$AT$261,A960,'TL-A E-Trim - E-Zyl 3.1'!$B$12:$B$261)</f>
        <v>0</v>
      </c>
      <c r="D960" s="199" t="s">
        <v>893</v>
      </c>
      <c r="E960" s="106">
        <f t="shared" si="18"/>
        <v>0</v>
      </c>
    </row>
    <row r="961" spans="1:5" x14ac:dyDescent="0.25">
      <c r="A961" s="219" t="s">
        <v>2231</v>
      </c>
      <c r="B961" s="220" t="s">
        <v>2231</v>
      </c>
      <c r="C961" s="138">
        <f>SUMIF('TL-A E-Trim - E-Zyl 3.1'!$AT$12:$AT$261,A961,'TL-A E-Trim - E-Zyl 3.1'!$B$12:$B$261)</f>
        <v>0</v>
      </c>
      <c r="D961" s="199" t="s">
        <v>893</v>
      </c>
      <c r="E961" s="106">
        <f t="shared" si="18"/>
        <v>0</v>
      </c>
    </row>
    <row r="962" spans="1:5" x14ac:dyDescent="0.25">
      <c r="A962" s="219" t="s">
        <v>2232</v>
      </c>
      <c r="B962" s="220" t="s">
        <v>2232</v>
      </c>
      <c r="C962" s="138">
        <f>SUMIF('TL-A E-Trim - E-Zyl 3.1'!$AT$12:$AT$261,A962,'TL-A E-Trim - E-Zyl 3.1'!$B$12:$B$261)</f>
        <v>0</v>
      </c>
      <c r="D962" s="199" t="s">
        <v>893</v>
      </c>
      <c r="E962" s="106">
        <f t="shared" si="18"/>
        <v>0</v>
      </c>
    </row>
    <row r="963" spans="1:5" x14ac:dyDescent="0.25">
      <c r="A963" s="181"/>
      <c r="B963" s="195" t="s">
        <v>899</v>
      </c>
      <c r="C963" s="138">
        <f>SUMIF('TL-A E-Trim - E-Zyl 3.1'!$AT$12:$AT$261,A963,'TL-A E-Trim - E-Zyl 3.1'!$B$12:$B$261)</f>
        <v>0</v>
      </c>
      <c r="E963" s="106">
        <f t="shared" si="18"/>
        <v>0</v>
      </c>
    </row>
    <row r="964" spans="1:5" x14ac:dyDescent="0.25">
      <c r="A964" s="176" t="s">
        <v>2233</v>
      </c>
      <c r="B964" s="190" t="s">
        <v>2233</v>
      </c>
      <c r="C964" s="138">
        <f>SUMIF('TL-A E-Trim - E-Zyl 3.1'!$AT$12:$AT$261,A964,'TL-A E-Trim - E-Zyl 3.1'!$B$12:$B$261)</f>
        <v>0</v>
      </c>
      <c r="D964" s="202">
        <v>3052750000</v>
      </c>
      <c r="E964" s="106">
        <f t="shared" si="18"/>
        <v>0</v>
      </c>
    </row>
    <row r="965" spans="1:5" x14ac:dyDescent="0.25">
      <c r="A965" s="176" t="s">
        <v>2234</v>
      </c>
      <c r="B965" s="190" t="s">
        <v>2234</v>
      </c>
      <c r="C965" s="138">
        <f>SUMIF('TL-A E-Trim - E-Zyl 3.1'!$AT$12:$AT$261,A965,'TL-A E-Trim - E-Zyl 3.1'!$B$12:$B$261)</f>
        <v>0</v>
      </c>
      <c r="D965" s="202">
        <v>3052751000</v>
      </c>
      <c r="E965" s="106">
        <f t="shared" si="18"/>
        <v>0</v>
      </c>
    </row>
    <row r="966" spans="1:5" x14ac:dyDescent="0.25">
      <c r="A966" s="176" t="s">
        <v>2235</v>
      </c>
      <c r="B966" s="190" t="s">
        <v>2235</v>
      </c>
      <c r="C966" s="138">
        <f>SUMIF('TL-A E-Trim - E-Zyl 3.1'!$AT$12:$AT$261,A966,'TL-A E-Trim - E-Zyl 3.1'!$B$12:$B$261)</f>
        <v>0</v>
      </c>
      <c r="D966" s="202">
        <v>3052752000</v>
      </c>
      <c r="E966" s="106">
        <f t="shared" si="18"/>
        <v>0</v>
      </c>
    </row>
    <row r="967" spans="1:5" x14ac:dyDescent="0.25">
      <c r="A967" s="176" t="s">
        <v>2236</v>
      </c>
      <c r="B967" s="190" t="s">
        <v>2236</v>
      </c>
      <c r="C967" s="138">
        <f>SUMIF('TL-A E-Trim - E-Zyl 3.1'!$AT$12:$AT$261,A967,'TL-A E-Trim - E-Zyl 3.1'!$B$12:$B$261)</f>
        <v>0</v>
      </c>
      <c r="D967" s="202">
        <v>3052753000</v>
      </c>
      <c r="E967" s="106">
        <f t="shared" si="18"/>
        <v>0</v>
      </c>
    </row>
    <row r="968" spans="1:5" x14ac:dyDescent="0.25">
      <c r="A968" s="176" t="s">
        <v>2237</v>
      </c>
      <c r="B968" s="190" t="s">
        <v>2237</v>
      </c>
      <c r="C968" s="138">
        <f>SUMIF('TL-A E-Trim - E-Zyl 3.1'!$AT$12:$AT$261,A968,'TL-A E-Trim - E-Zyl 3.1'!$B$12:$B$261)</f>
        <v>0</v>
      </c>
      <c r="D968" s="202">
        <v>3052754000</v>
      </c>
      <c r="E968" s="106">
        <f t="shared" si="18"/>
        <v>0</v>
      </c>
    </row>
    <row r="969" spans="1:5" x14ac:dyDescent="0.25">
      <c r="A969" s="176" t="s">
        <v>2238</v>
      </c>
      <c r="B969" s="190" t="s">
        <v>2238</v>
      </c>
      <c r="C969" s="138">
        <f>SUMIF('TL-A E-Trim - E-Zyl 3.1'!$AT$12:$AT$261,A969,'TL-A E-Trim - E-Zyl 3.1'!$B$12:$B$261)</f>
        <v>0</v>
      </c>
      <c r="D969" s="202">
        <v>3052755000</v>
      </c>
      <c r="E969" s="106">
        <f t="shared" si="18"/>
        <v>0</v>
      </c>
    </row>
    <row r="970" spans="1:5" x14ac:dyDescent="0.25">
      <c r="A970" s="176" t="s">
        <v>2239</v>
      </c>
      <c r="B970" s="190" t="s">
        <v>2239</v>
      </c>
      <c r="C970" s="138">
        <f>SUMIF('TL-A E-Trim - E-Zyl 3.1'!$AT$12:$AT$261,A970,'TL-A E-Trim - E-Zyl 3.1'!$B$12:$B$261)</f>
        <v>0</v>
      </c>
      <c r="D970" s="202">
        <v>3052756000</v>
      </c>
      <c r="E970" s="106">
        <f t="shared" si="18"/>
        <v>0</v>
      </c>
    </row>
    <row r="971" spans="1:5" x14ac:dyDescent="0.25">
      <c r="A971" s="176" t="s">
        <v>2240</v>
      </c>
      <c r="B971" s="190" t="s">
        <v>2240</v>
      </c>
      <c r="C971" s="138">
        <f>SUMIF('TL-A E-Trim - E-Zyl 3.1'!$AT$12:$AT$261,A971,'TL-A E-Trim - E-Zyl 3.1'!$B$12:$B$261)</f>
        <v>0</v>
      </c>
      <c r="D971" s="202">
        <v>3052757000</v>
      </c>
      <c r="E971" s="106">
        <f t="shared" si="18"/>
        <v>0</v>
      </c>
    </row>
    <row r="972" spans="1:5" x14ac:dyDescent="0.25">
      <c r="A972" s="176" t="s">
        <v>2241</v>
      </c>
      <c r="B972" s="190" t="s">
        <v>2241</v>
      </c>
      <c r="C972" s="138">
        <f>SUMIF('TL-A E-Trim - E-Zyl 3.1'!$AT$12:$AT$261,A972,'TL-A E-Trim - E-Zyl 3.1'!$B$12:$B$261)</f>
        <v>0</v>
      </c>
      <c r="D972" s="202">
        <v>3052758000</v>
      </c>
      <c r="E972" s="106">
        <f t="shared" ref="E972:E1035" si="19">C972</f>
        <v>0</v>
      </c>
    </row>
    <row r="973" spans="1:5" x14ac:dyDescent="0.25">
      <c r="A973" s="176" t="s">
        <v>2242</v>
      </c>
      <c r="B973" s="190" t="s">
        <v>2242</v>
      </c>
      <c r="C973" s="138">
        <f>SUMIF('TL-A E-Trim - E-Zyl 3.1'!$AT$12:$AT$261,A973,'TL-A E-Trim - E-Zyl 3.1'!$B$12:$B$261)</f>
        <v>0</v>
      </c>
      <c r="D973" s="202">
        <v>3052759000</v>
      </c>
      <c r="E973" s="106">
        <f t="shared" si="19"/>
        <v>0</v>
      </c>
    </row>
    <row r="974" spans="1:5" x14ac:dyDescent="0.25">
      <c r="A974" s="176" t="s">
        <v>2243</v>
      </c>
      <c r="B974" s="190" t="s">
        <v>2243</v>
      </c>
      <c r="C974" s="138">
        <f>SUMIF('TL-A E-Trim - E-Zyl 3.1'!$AT$12:$AT$261,A974,'TL-A E-Trim - E-Zyl 3.1'!$B$12:$B$261)</f>
        <v>0</v>
      </c>
      <c r="D974" s="202">
        <v>3052760000</v>
      </c>
      <c r="E974" s="106">
        <f t="shared" si="19"/>
        <v>0</v>
      </c>
    </row>
    <row r="975" spans="1:5" x14ac:dyDescent="0.25">
      <c r="A975" s="176" t="s">
        <v>2244</v>
      </c>
      <c r="B975" s="190" t="s">
        <v>2244</v>
      </c>
      <c r="C975" s="138">
        <f>SUMIF('TL-A E-Trim - E-Zyl 3.1'!$AT$12:$AT$261,A975,'TL-A E-Trim - E-Zyl 3.1'!$B$12:$B$261)</f>
        <v>0</v>
      </c>
      <c r="D975" s="202">
        <v>3052761000</v>
      </c>
      <c r="E975" s="106">
        <f t="shared" si="19"/>
        <v>0</v>
      </c>
    </row>
    <row r="976" spans="1:5" x14ac:dyDescent="0.25">
      <c r="A976" s="176" t="s">
        <v>2245</v>
      </c>
      <c r="B976" s="190" t="s">
        <v>2245</v>
      </c>
      <c r="C976" s="138">
        <f>SUMIF('TL-A E-Trim - E-Zyl 3.1'!$AT$12:$AT$261,A976,'TL-A E-Trim - E-Zyl 3.1'!$B$12:$B$261)</f>
        <v>0</v>
      </c>
      <c r="D976" s="202">
        <v>3052762000</v>
      </c>
      <c r="E976" s="106">
        <f t="shared" si="19"/>
        <v>0</v>
      </c>
    </row>
    <row r="977" spans="1:5" x14ac:dyDescent="0.25">
      <c r="A977" s="176" t="s">
        <v>2246</v>
      </c>
      <c r="B977" s="190" t="s">
        <v>2246</v>
      </c>
      <c r="C977" s="138">
        <f>SUMIF('TL-A E-Trim - E-Zyl 3.1'!$AT$12:$AT$261,A977,'TL-A E-Trim - E-Zyl 3.1'!$B$12:$B$261)</f>
        <v>0</v>
      </c>
      <c r="D977" s="202">
        <v>3052763000</v>
      </c>
      <c r="E977" s="106">
        <f t="shared" si="19"/>
        <v>0</v>
      </c>
    </row>
    <row r="978" spans="1:5" x14ac:dyDescent="0.25">
      <c r="A978" s="176" t="s">
        <v>2247</v>
      </c>
      <c r="B978" s="190" t="s">
        <v>2247</v>
      </c>
      <c r="C978" s="138">
        <f>SUMIF('TL-A E-Trim - E-Zyl 3.1'!$AT$12:$AT$261,A978,'TL-A E-Trim - E-Zyl 3.1'!$B$12:$B$261)</f>
        <v>0</v>
      </c>
      <c r="D978" s="202">
        <v>3052764000</v>
      </c>
      <c r="E978" s="106">
        <f t="shared" si="19"/>
        <v>0</v>
      </c>
    </row>
    <row r="979" spans="1:5" x14ac:dyDescent="0.25">
      <c r="A979" s="176" t="s">
        <v>2248</v>
      </c>
      <c r="B979" s="190" t="s">
        <v>2248</v>
      </c>
      <c r="C979" s="138">
        <f>SUMIF('TL-A E-Trim - E-Zyl 3.1'!$AT$12:$AT$261,A979,'TL-A E-Trim - E-Zyl 3.1'!$B$12:$B$261)</f>
        <v>0</v>
      </c>
      <c r="D979" s="202">
        <v>3052765000</v>
      </c>
      <c r="E979" s="106">
        <f t="shared" si="19"/>
        <v>0</v>
      </c>
    </row>
    <row r="980" spans="1:5" x14ac:dyDescent="0.25">
      <c r="A980" s="176" t="s">
        <v>2249</v>
      </c>
      <c r="B980" s="190" t="s">
        <v>2249</v>
      </c>
      <c r="C980" s="138">
        <f>SUMIF('TL-A E-Trim - E-Zyl 3.1'!$AT$12:$AT$261,A980,'TL-A E-Trim - E-Zyl 3.1'!$B$12:$B$261)</f>
        <v>0</v>
      </c>
      <c r="D980" s="202">
        <v>3052766000</v>
      </c>
      <c r="E980" s="106">
        <f t="shared" si="19"/>
        <v>0</v>
      </c>
    </row>
    <row r="981" spans="1:5" x14ac:dyDescent="0.25">
      <c r="A981" s="176" t="s">
        <v>2250</v>
      </c>
      <c r="B981" s="190" t="s">
        <v>2250</v>
      </c>
      <c r="C981" s="138">
        <f>SUMIF('TL-A E-Trim - E-Zyl 3.1'!$AT$12:$AT$261,A981,'TL-A E-Trim - E-Zyl 3.1'!$B$12:$B$261)</f>
        <v>0</v>
      </c>
      <c r="D981" s="202">
        <v>3052767000</v>
      </c>
      <c r="E981" s="106">
        <f t="shared" si="19"/>
        <v>0</v>
      </c>
    </row>
    <row r="982" spans="1:5" x14ac:dyDescent="0.25">
      <c r="A982" s="176" t="s">
        <v>2251</v>
      </c>
      <c r="B982" s="190" t="s">
        <v>2251</v>
      </c>
      <c r="C982" s="138">
        <f>SUMIF('TL-A E-Trim - E-Zyl 3.1'!$AT$12:$AT$261,A982,'TL-A E-Trim - E-Zyl 3.1'!$B$12:$B$261)</f>
        <v>0</v>
      </c>
      <c r="D982" s="202">
        <v>3052768000</v>
      </c>
      <c r="E982" s="106">
        <f t="shared" si="19"/>
        <v>0</v>
      </c>
    </row>
    <row r="983" spans="1:5" x14ac:dyDescent="0.25">
      <c r="A983" s="176" t="s">
        <v>2252</v>
      </c>
      <c r="B983" s="190" t="s">
        <v>2252</v>
      </c>
      <c r="C983" s="138">
        <f>SUMIF('TL-A E-Trim - E-Zyl 3.1'!$AT$12:$AT$261,A983,'TL-A E-Trim - E-Zyl 3.1'!$B$12:$B$261)</f>
        <v>0</v>
      </c>
      <c r="D983" s="202">
        <v>3052769000</v>
      </c>
      <c r="E983" s="106">
        <f t="shared" si="19"/>
        <v>0</v>
      </c>
    </row>
    <row r="984" spans="1:5" x14ac:dyDescent="0.25">
      <c r="A984" s="219" t="s">
        <v>2253</v>
      </c>
      <c r="B984" s="220" t="s">
        <v>2253</v>
      </c>
      <c r="C984" s="138">
        <f>SUMIF('TL-A E-Trim - E-Zyl 3.1'!$AT$12:$AT$261,A984,'TL-A E-Trim - E-Zyl 3.1'!$B$12:$B$261)</f>
        <v>0</v>
      </c>
      <c r="D984" s="202">
        <v>3052800000</v>
      </c>
      <c r="E984" s="106">
        <f t="shared" si="19"/>
        <v>0</v>
      </c>
    </row>
    <row r="985" spans="1:5" x14ac:dyDescent="0.25">
      <c r="A985" s="219" t="s">
        <v>2254</v>
      </c>
      <c r="B985" s="220" t="s">
        <v>2254</v>
      </c>
      <c r="C985" s="138">
        <f>SUMIF('TL-A E-Trim - E-Zyl 3.1'!$AT$12:$AT$261,A985,'TL-A E-Trim - E-Zyl 3.1'!$B$12:$B$261)</f>
        <v>0</v>
      </c>
      <c r="D985" s="202">
        <v>3052802000</v>
      </c>
      <c r="E985" s="106">
        <f t="shared" si="19"/>
        <v>0</v>
      </c>
    </row>
    <row r="986" spans="1:5" x14ac:dyDescent="0.25">
      <c r="A986" s="219" t="s">
        <v>2255</v>
      </c>
      <c r="B986" s="220" t="s">
        <v>2255</v>
      </c>
      <c r="C986" s="138">
        <f>SUMIF('TL-A E-Trim - E-Zyl 3.1'!$AT$12:$AT$261,A986,'TL-A E-Trim - E-Zyl 3.1'!$B$12:$B$261)</f>
        <v>0</v>
      </c>
      <c r="D986" s="202">
        <v>3052804000</v>
      </c>
      <c r="E986" s="106">
        <f t="shared" si="19"/>
        <v>0</v>
      </c>
    </row>
    <row r="987" spans="1:5" x14ac:dyDescent="0.25">
      <c r="A987" s="219" t="s">
        <v>2256</v>
      </c>
      <c r="B987" s="220" t="s">
        <v>2256</v>
      </c>
      <c r="C987" s="138">
        <f>SUMIF('TL-A E-Trim - E-Zyl 3.1'!$AT$12:$AT$261,A987,'TL-A E-Trim - E-Zyl 3.1'!$B$12:$B$261)</f>
        <v>0</v>
      </c>
      <c r="D987" s="202">
        <v>3052806000</v>
      </c>
      <c r="E987" s="106">
        <f t="shared" si="19"/>
        <v>0</v>
      </c>
    </row>
    <row r="988" spans="1:5" x14ac:dyDescent="0.25">
      <c r="A988" s="176" t="s">
        <v>2257</v>
      </c>
      <c r="B988" s="190" t="s">
        <v>2257</v>
      </c>
      <c r="C988" s="138">
        <f>SUMIF('TL-A E-Trim - E-Zyl 3.1'!$AT$12:$AT$261,A988,'TL-A E-Trim - E-Zyl 3.1'!$B$12:$B$261)</f>
        <v>0</v>
      </c>
      <c r="D988" s="202">
        <v>3052770000</v>
      </c>
      <c r="E988" s="106">
        <f t="shared" si="19"/>
        <v>0</v>
      </c>
    </row>
    <row r="989" spans="1:5" x14ac:dyDescent="0.25">
      <c r="A989" s="176" t="s">
        <v>2258</v>
      </c>
      <c r="B989" s="190" t="s">
        <v>2258</v>
      </c>
      <c r="C989" s="138">
        <f>SUMIF('TL-A E-Trim - E-Zyl 3.1'!$AT$12:$AT$261,A989,'TL-A E-Trim - E-Zyl 3.1'!$B$12:$B$261)</f>
        <v>0</v>
      </c>
      <c r="D989" s="202">
        <v>3052771000</v>
      </c>
      <c r="E989" s="106">
        <f t="shared" si="19"/>
        <v>0</v>
      </c>
    </row>
    <row r="990" spans="1:5" x14ac:dyDescent="0.25">
      <c r="A990" s="176" t="s">
        <v>2259</v>
      </c>
      <c r="B990" s="190" t="s">
        <v>2259</v>
      </c>
      <c r="C990" s="138">
        <f>SUMIF('TL-A E-Trim - E-Zyl 3.1'!$AT$12:$AT$261,A990,'TL-A E-Trim - E-Zyl 3.1'!$B$12:$B$261)</f>
        <v>0</v>
      </c>
      <c r="D990" s="202">
        <v>3052772000</v>
      </c>
      <c r="E990" s="106">
        <f t="shared" si="19"/>
        <v>0</v>
      </c>
    </row>
    <row r="991" spans="1:5" x14ac:dyDescent="0.25">
      <c r="A991" s="176" t="s">
        <v>2260</v>
      </c>
      <c r="B991" s="190" t="s">
        <v>2260</v>
      </c>
      <c r="C991" s="138">
        <f>SUMIF('TL-A E-Trim - E-Zyl 3.1'!$AT$12:$AT$261,A991,'TL-A E-Trim - E-Zyl 3.1'!$B$12:$B$261)</f>
        <v>0</v>
      </c>
      <c r="D991" s="202">
        <v>3052773000</v>
      </c>
      <c r="E991" s="106">
        <f t="shared" si="19"/>
        <v>0</v>
      </c>
    </row>
    <row r="992" spans="1:5" x14ac:dyDescent="0.25">
      <c r="A992" s="176" t="s">
        <v>2261</v>
      </c>
      <c r="B992" s="190" t="s">
        <v>2261</v>
      </c>
      <c r="C992" s="138">
        <f>SUMIF('TL-A E-Trim - E-Zyl 3.1'!$AT$12:$AT$261,A992,'TL-A E-Trim - E-Zyl 3.1'!$B$12:$B$261)</f>
        <v>0</v>
      </c>
      <c r="D992" s="202">
        <v>3052774000</v>
      </c>
      <c r="E992" s="106">
        <f t="shared" si="19"/>
        <v>0</v>
      </c>
    </row>
    <row r="993" spans="1:5" x14ac:dyDescent="0.25">
      <c r="A993" s="219" t="s">
        <v>2262</v>
      </c>
      <c r="B993" s="220" t="s">
        <v>2262</v>
      </c>
      <c r="C993" s="138">
        <f>SUMIF('TL-A E-Trim - E-Zyl 3.1'!$AT$12:$AT$261,A993,'TL-A E-Trim - E-Zyl 3.1'!$B$12:$B$261)</f>
        <v>0</v>
      </c>
      <c r="D993" s="202">
        <v>3052801000</v>
      </c>
      <c r="E993" s="106">
        <f t="shared" si="19"/>
        <v>0</v>
      </c>
    </row>
    <row r="994" spans="1:5" x14ac:dyDescent="0.25">
      <c r="A994" s="176" t="s">
        <v>2263</v>
      </c>
      <c r="B994" s="190" t="s">
        <v>2263</v>
      </c>
      <c r="C994" s="138">
        <f>SUMIF('TL-A E-Trim - E-Zyl 3.1'!$AT$12:$AT$261,A994,'TL-A E-Trim - E-Zyl 3.1'!$B$12:$B$261)</f>
        <v>0</v>
      </c>
      <c r="D994" s="202">
        <v>3052775000</v>
      </c>
      <c r="E994" s="106">
        <f t="shared" si="19"/>
        <v>0</v>
      </c>
    </row>
    <row r="995" spans="1:5" x14ac:dyDescent="0.25">
      <c r="A995" s="176" t="s">
        <v>2264</v>
      </c>
      <c r="B995" s="190" t="s">
        <v>2264</v>
      </c>
      <c r="C995" s="138">
        <f>SUMIF('TL-A E-Trim - E-Zyl 3.1'!$AT$12:$AT$261,A995,'TL-A E-Trim - E-Zyl 3.1'!$B$12:$B$261)</f>
        <v>0</v>
      </c>
      <c r="D995" s="202">
        <v>3052809000</v>
      </c>
      <c r="E995" s="106">
        <f t="shared" si="19"/>
        <v>0</v>
      </c>
    </row>
    <row r="996" spans="1:5" x14ac:dyDescent="0.25">
      <c r="A996" s="176" t="s">
        <v>2265</v>
      </c>
      <c r="B996" s="190" t="s">
        <v>2265</v>
      </c>
      <c r="C996" s="138">
        <f>SUMIF('TL-A E-Trim - E-Zyl 3.1'!$AT$12:$AT$261,A996,'TL-A E-Trim - E-Zyl 3.1'!$B$12:$B$261)</f>
        <v>0</v>
      </c>
      <c r="D996" s="202">
        <v>3052811000</v>
      </c>
      <c r="E996" s="106">
        <f t="shared" si="19"/>
        <v>0</v>
      </c>
    </row>
    <row r="997" spans="1:5" x14ac:dyDescent="0.25">
      <c r="A997" s="176" t="s">
        <v>2266</v>
      </c>
      <c r="B997" s="190" t="s">
        <v>2266</v>
      </c>
      <c r="C997" s="138">
        <f>SUMIF('TL-A E-Trim - E-Zyl 3.1'!$AT$12:$AT$261,A997,'TL-A E-Trim - E-Zyl 3.1'!$B$12:$B$261)</f>
        <v>0</v>
      </c>
      <c r="D997" s="202">
        <v>3052813000</v>
      </c>
      <c r="E997" s="106">
        <f t="shared" si="19"/>
        <v>0</v>
      </c>
    </row>
    <row r="998" spans="1:5" x14ac:dyDescent="0.25">
      <c r="A998" s="176" t="s">
        <v>2267</v>
      </c>
      <c r="B998" s="190" t="s">
        <v>2267</v>
      </c>
      <c r="C998" s="138">
        <f>SUMIF('TL-A E-Trim - E-Zyl 3.1'!$AT$12:$AT$261,A998,'TL-A E-Trim - E-Zyl 3.1'!$B$12:$B$261)</f>
        <v>0</v>
      </c>
      <c r="D998" s="202">
        <v>3052815000</v>
      </c>
      <c r="E998" s="106">
        <f t="shared" si="19"/>
        <v>0</v>
      </c>
    </row>
    <row r="999" spans="1:5" x14ac:dyDescent="0.25">
      <c r="A999" s="219" t="s">
        <v>2268</v>
      </c>
      <c r="B999" s="220" t="s">
        <v>2268</v>
      </c>
      <c r="C999" s="138">
        <f>SUMIF('TL-A E-Trim - E-Zyl 3.1'!$AT$12:$AT$261,A999,'TL-A E-Trim - E-Zyl 3.1'!$B$12:$B$261)</f>
        <v>0</v>
      </c>
      <c r="D999" s="202">
        <v>3052808000</v>
      </c>
      <c r="E999" s="106">
        <f t="shared" si="19"/>
        <v>0</v>
      </c>
    </row>
    <row r="1000" spans="1:5" x14ac:dyDescent="0.25">
      <c r="A1000" s="176" t="s">
        <v>2269</v>
      </c>
      <c r="B1000" s="190" t="s">
        <v>2269</v>
      </c>
      <c r="C1000" s="138">
        <f>SUMIF('TL-A E-Trim - E-Zyl 3.1'!$AT$12:$AT$261,A1000,'TL-A E-Trim - E-Zyl 3.1'!$B$12:$B$261)</f>
        <v>0</v>
      </c>
      <c r="D1000" s="202">
        <v>3052816000</v>
      </c>
      <c r="E1000" s="106">
        <f t="shared" si="19"/>
        <v>0</v>
      </c>
    </row>
    <row r="1001" spans="1:5" x14ac:dyDescent="0.25">
      <c r="A1001" s="176" t="s">
        <v>2270</v>
      </c>
      <c r="B1001" s="190" t="s">
        <v>2270</v>
      </c>
      <c r="C1001" s="138">
        <f>SUMIF('TL-A E-Trim - E-Zyl 3.1'!$AT$12:$AT$261,A1001,'TL-A E-Trim - E-Zyl 3.1'!$B$12:$B$261)</f>
        <v>0</v>
      </c>
      <c r="D1001" s="202">
        <v>3052818000</v>
      </c>
      <c r="E1001" s="106">
        <f t="shared" si="19"/>
        <v>0</v>
      </c>
    </row>
    <row r="1002" spans="1:5" x14ac:dyDescent="0.25">
      <c r="A1002" s="176" t="s">
        <v>2271</v>
      </c>
      <c r="B1002" s="190" t="s">
        <v>2271</v>
      </c>
      <c r="C1002" s="138">
        <f>SUMIF('TL-A E-Trim - E-Zyl 3.1'!$AT$12:$AT$261,A1002,'TL-A E-Trim - E-Zyl 3.1'!$B$12:$B$261)</f>
        <v>0</v>
      </c>
      <c r="D1002" s="202">
        <v>3052820000</v>
      </c>
      <c r="E1002" s="106">
        <f t="shared" si="19"/>
        <v>0</v>
      </c>
    </row>
    <row r="1003" spans="1:5" x14ac:dyDescent="0.25">
      <c r="A1003" s="219" t="s">
        <v>2272</v>
      </c>
      <c r="B1003" s="220" t="s">
        <v>2272</v>
      </c>
      <c r="C1003" s="138">
        <f>SUMIF('TL-A E-Trim - E-Zyl 3.1'!$AT$12:$AT$261,A1003,'TL-A E-Trim - E-Zyl 3.1'!$B$12:$B$261)</f>
        <v>0</v>
      </c>
      <c r="D1003" s="202">
        <v>3052803000</v>
      </c>
      <c r="E1003" s="106">
        <f t="shared" si="19"/>
        <v>0</v>
      </c>
    </row>
    <row r="1004" spans="1:5" x14ac:dyDescent="0.25">
      <c r="A1004" s="219" t="s">
        <v>2273</v>
      </c>
      <c r="B1004" s="220" t="s">
        <v>2273</v>
      </c>
      <c r="C1004" s="138">
        <f>SUMIF('TL-A E-Trim - E-Zyl 3.1'!$AT$12:$AT$261,A1004,'TL-A E-Trim - E-Zyl 3.1'!$B$12:$B$261)</f>
        <v>0</v>
      </c>
      <c r="D1004" s="202">
        <v>3052810000</v>
      </c>
      <c r="E1004" s="106">
        <f t="shared" si="19"/>
        <v>0</v>
      </c>
    </row>
    <row r="1005" spans="1:5" x14ac:dyDescent="0.25">
      <c r="A1005" s="176" t="s">
        <v>2274</v>
      </c>
      <c r="B1005" s="190" t="s">
        <v>2274</v>
      </c>
      <c r="C1005" s="138">
        <f>SUMIF('TL-A E-Trim - E-Zyl 3.1'!$AT$12:$AT$261,A1005,'TL-A E-Trim - E-Zyl 3.1'!$B$12:$B$261)</f>
        <v>0</v>
      </c>
      <c r="D1005" s="202">
        <v>3052817000</v>
      </c>
      <c r="E1005" s="106">
        <f t="shared" si="19"/>
        <v>0</v>
      </c>
    </row>
    <row r="1006" spans="1:5" x14ac:dyDescent="0.25">
      <c r="A1006" s="176" t="s">
        <v>2275</v>
      </c>
      <c r="B1006" s="190" t="s">
        <v>2275</v>
      </c>
      <c r="C1006" s="138">
        <f>SUMIF('TL-A E-Trim - E-Zyl 3.1'!$AT$12:$AT$261,A1006,'TL-A E-Trim - E-Zyl 3.1'!$B$12:$B$261)</f>
        <v>0</v>
      </c>
      <c r="D1006" s="202">
        <v>3052822000</v>
      </c>
      <c r="E1006" s="106">
        <f t="shared" si="19"/>
        <v>0</v>
      </c>
    </row>
    <row r="1007" spans="1:5" x14ac:dyDescent="0.25">
      <c r="A1007" s="176" t="s">
        <v>2276</v>
      </c>
      <c r="B1007" s="190" t="s">
        <v>2276</v>
      </c>
      <c r="C1007" s="138">
        <f>SUMIF('TL-A E-Trim - E-Zyl 3.1'!$AT$12:$AT$261,A1007,'TL-A E-Trim - E-Zyl 3.1'!$B$12:$B$261)</f>
        <v>0</v>
      </c>
      <c r="D1007" s="202">
        <v>3052823000</v>
      </c>
      <c r="E1007" s="106">
        <f t="shared" si="19"/>
        <v>0</v>
      </c>
    </row>
    <row r="1008" spans="1:5" x14ac:dyDescent="0.25">
      <c r="A1008" s="176" t="s">
        <v>2277</v>
      </c>
      <c r="B1008" s="190" t="s">
        <v>2277</v>
      </c>
      <c r="C1008" s="138">
        <f>SUMIF('TL-A E-Trim - E-Zyl 3.1'!$AT$12:$AT$261,A1008,'TL-A E-Trim - E-Zyl 3.1'!$B$12:$B$261)</f>
        <v>0</v>
      </c>
      <c r="D1008" s="202">
        <v>3052825000</v>
      </c>
      <c r="E1008" s="106">
        <f t="shared" si="19"/>
        <v>0</v>
      </c>
    </row>
    <row r="1009" spans="1:5" x14ac:dyDescent="0.25">
      <c r="A1009" s="219" t="s">
        <v>2278</v>
      </c>
      <c r="B1009" s="220" t="s">
        <v>2278</v>
      </c>
      <c r="C1009" s="138">
        <f>SUMIF('TL-A E-Trim - E-Zyl 3.1'!$AT$12:$AT$261,A1009,'TL-A E-Trim - E-Zyl 3.1'!$B$12:$B$261)</f>
        <v>0</v>
      </c>
      <c r="D1009" s="202">
        <v>3052805000</v>
      </c>
      <c r="E1009" s="106">
        <f t="shared" si="19"/>
        <v>0</v>
      </c>
    </row>
    <row r="1010" spans="1:5" x14ac:dyDescent="0.25">
      <c r="A1010" s="219" t="s">
        <v>2279</v>
      </c>
      <c r="B1010" s="220" t="s">
        <v>2279</v>
      </c>
      <c r="C1010" s="138">
        <f>SUMIF('TL-A E-Trim - E-Zyl 3.1'!$AT$12:$AT$261,A1010,'TL-A E-Trim - E-Zyl 3.1'!$B$12:$B$261)</f>
        <v>0</v>
      </c>
      <c r="D1010" s="202">
        <v>3052812000</v>
      </c>
      <c r="E1010" s="106">
        <f t="shared" si="19"/>
        <v>0</v>
      </c>
    </row>
    <row r="1011" spans="1:5" x14ac:dyDescent="0.25">
      <c r="A1011" s="176" t="s">
        <v>2280</v>
      </c>
      <c r="B1011" s="190" t="s">
        <v>2280</v>
      </c>
      <c r="C1011" s="138">
        <f>SUMIF('TL-A E-Trim - E-Zyl 3.1'!$AT$12:$AT$261,A1011,'TL-A E-Trim - E-Zyl 3.1'!$B$12:$B$261)</f>
        <v>0</v>
      </c>
      <c r="D1011" s="202">
        <v>3052819000</v>
      </c>
      <c r="E1011" s="106">
        <f t="shared" si="19"/>
        <v>0</v>
      </c>
    </row>
    <row r="1012" spans="1:5" x14ac:dyDescent="0.25">
      <c r="A1012" s="176" t="s">
        <v>2281</v>
      </c>
      <c r="B1012" s="190" t="s">
        <v>2281</v>
      </c>
      <c r="C1012" s="138">
        <f>SUMIF('TL-A E-Trim - E-Zyl 3.1'!$AT$12:$AT$261,A1012,'TL-A E-Trim - E-Zyl 3.1'!$B$12:$B$261)</f>
        <v>0</v>
      </c>
      <c r="D1012" s="202">
        <v>3052824000</v>
      </c>
      <c r="E1012" s="106">
        <f t="shared" si="19"/>
        <v>0</v>
      </c>
    </row>
    <row r="1013" spans="1:5" x14ac:dyDescent="0.25">
      <c r="A1013" s="176" t="s">
        <v>2282</v>
      </c>
      <c r="B1013" s="190" t="s">
        <v>2282</v>
      </c>
      <c r="C1013" s="138">
        <f>SUMIF('TL-A E-Trim - E-Zyl 3.1'!$AT$12:$AT$261,A1013,'TL-A E-Trim - E-Zyl 3.1'!$B$12:$B$261)</f>
        <v>0</v>
      </c>
      <c r="D1013" s="202">
        <v>3052827000</v>
      </c>
      <c r="E1013" s="106">
        <f t="shared" si="19"/>
        <v>0</v>
      </c>
    </row>
    <row r="1014" spans="1:5" x14ac:dyDescent="0.25">
      <c r="A1014" s="176" t="s">
        <v>2283</v>
      </c>
      <c r="B1014" s="190" t="s">
        <v>2283</v>
      </c>
      <c r="C1014" s="138">
        <f>SUMIF('TL-A E-Trim - E-Zyl 3.1'!$AT$12:$AT$261,A1014,'TL-A E-Trim - E-Zyl 3.1'!$B$12:$B$261)</f>
        <v>0</v>
      </c>
      <c r="D1014" s="202">
        <v>3052828000</v>
      </c>
      <c r="E1014" s="106">
        <f t="shared" si="19"/>
        <v>0</v>
      </c>
    </row>
    <row r="1015" spans="1:5" x14ac:dyDescent="0.25">
      <c r="A1015" s="219" t="s">
        <v>2284</v>
      </c>
      <c r="B1015" s="220" t="s">
        <v>2284</v>
      </c>
      <c r="C1015" s="138">
        <f>SUMIF('TL-A E-Trim - E-Zyl 3.1'!$AT$12:$AT$261,A1015,'TL-A E-Trim - E-Zyl 3.1'!$B$12:$B$261)</f>
        <v>0</v>
      </c>
      <c r="D1015" s="202">
        <v>3052807000</v>
      </c>
      <c r="E1015" s="106">
        <f t="shared" si="19"/>
        <v>0</v>
      </c>
    </row>
    <row r="1016" spans="1:5" x14ac:dyDescent="0.25">
      <c r="A1016" s="219" t="s">
        <v>2285</v>
      </c>
      <c r="B1016" s="220" t="s">
        <v>2285</v>
      </c>
      <c r="C1016" s="138">
        <f>SUMIF('TL-A E-Trim - E-Zyl 3.1'!$AT$12:$AT$261,A1016,'TL-A E-Trim - E-Zyl 3.1'!$B$12:$B$261)</f>
        <v>0</v>
      </c>
      <c r="D1016" s="202">
        <v>3052814000</v>
      </c>
      <c r="E1016" s="106">
        <f t="shared" si="19"/>
        <v>0</v>
      </c>
    </row>
    <row r="1017" spans="1:5" x14ac:dyDescent="0.25">
      <c r="A1017" s="176" t="s">
        <v>2286</v>
      </c>
      <c r="B1017" s="190" t="s">
        <v>2286</v>
      </c>
      <c r="C1017" s="138">
        <f>SUMIF('TL-A E-Trim - E-Zyl 3.1'!$AT$12:$AT$261,A1017,'TL-A E-Trim - E-Zyl 3.1'!$B$12:$B$261)</f>
        <v>0</v>
      </c>
      <c r="D1017" s="202">
        <v>3052821000</v>
      </c>
      <c r="E1017" s="106">
        <f t="shared" si="19"/>
        <v>0</v>
      </c>
    </row>
    <row r="1018" spans="1:5" x14ac:dyDescent="0.25">
      <c r="A1018" s="176" t="s">
        <v>2287</v>
      </c>
      <c r="B1018" s="190" t="s">
        <v>2287</v>
      </c>
      <c r="C1018" s="138">
        <f>SUMIF('TL-A E-Trim - E-Zyl 3.1'!$AT$12:$AT$261,A1018,'TL-A E-Trim - E-Zyl 3.1'!$B$12:$B$261)</f>
        <v>0</v>
      </c>
      <c r="D1018" s="202">
        <v>3052826000</v>
      </c>
      <c r="E1018" s="106">
        <f t="shared" si="19"/>
        <v>0</v>
      </c>
    </row>
    <row r="1019" spans="1:5" x14ac:dyDescent="0.25">
      <c r="A1019" s="176" t="s">
        <v>2288</v>
      </c>
      <c r="B1019" s="190" t="s">
        <v>2288</v>
      </c>
      <c r="C1019" s="138">
        <f>SUMIF('TL-A E-Trim - E-Zyl 3.1'!$AT$12:$AT$261,A1019,'TL-A E-Trim - E-Zyl 3.1'!$B$12:$B$261)</f>
        <v>0</v>
      </c>
      <c r="D1019" s="202">
        <v>3052829000</v>
      </c>
      <c r="E1019" s="106">
        <f t="shared" si="19"/>
        <v>0</v>
      </c>
    </row>
    <row r="1020" spans="1:5" x14ac:dyDescent="0.25">
      <c r="A1020" s="176" t="s">
        <v>2289</v>
      </c>
      <c r="B1020" s="190" t="s">
        <v>2289</v>
      </c>
      <c r="C1020" s="138">
        <f>SUMIF('TL-A E-Trim - E-Zyl 3.1'!$AT$12:$AT$261,A1020,'TL-A E-Trim - E-Zyl 3.1'!$B$12:$B$261)</f>
        <v>0</v>
      </c>
      <c r="D1020" s="202">
        <v>3052830000</v>
      </c>
      <c r="E1020" s="106">
        <f t="shared" si="19"/>
        <v>0</v>
      </c>
    </row>
    <row r="1021" spans="1:5" x14ac:dyDescent="0.25">
      <c r="A1021" s="176" t="s">
        <v>2290</v>
      </c>
      <c r="B1021" s="190" t="s">
        <v>2290</v>
      </c>
      <c r="C1021" s="138">
        <f>SUMIF('TL-A E-Trim - E-Zyl 3.1'!$AT$12:$AT$261,A1021,'TL-A E-Trim - E-Zyl 3.1'!$B$12:$B$261)</f>
        <v>0</v>
      </c>
      <c r="D1021" s="202">
        <v>3052831000</v>
      </c>
      <c r="E1021" s="106">
        <f t="shared" si="19"/>
        <v>0</v>
      </c>
    </row>
    <row r="1022" spans="1:5" x14ac:dyDescent="0.25">
      <c r="A1022" s="176" t="s">
        <v>2291</v>
      </c>
      <c r="B1022" s="190" t="s">
        <v>2291</v>
      </c>
      <c r="C1022" s="138">
        <f>SUMIF('TL-A E-Trim - E-Zyl 3.1'!$AT$12:$AT$261,A1022,'TL-A E-Trim - E-Zyl 3.1'!$B$12:$B$261)</f>
        <v>0</v>
      </c>
      <c r="D1022" s="202">
        <v>3052832000</v>
      </c>
      <c r="E1022" s="106">
        <f t="shared" si="19"/>
        <v>0</v>
      </c>
    </row>
    <row r="1023" spans="1:5" x14ac:dyDescent="0.25">
      <c r="A1023" s="176" t="s">
        <v>2292</v>
      </c>
      <c r="B1023" s="190" t="s">
        <v>2292</v>
      </c>
      <c r="C1023" s="138">
        <f>SUMIF('TL-A E-Trim - E-Zyl 3.1'!$AT$12:$AT$261,A1023,'TL-A E-Trim - E-Zyl 3.1'!$B$12:$B$261)</f>
        <v>0</v>
      </c>
      <c r="D1023" s="202">
        <v>3052833000</v>
      </c>
      <c r="E1023" s="106">
        <f t="shared" si="19"/>
        <v>0</v>
      </c>
    </row>
    <row r="1024" spans="1:5" x14ac:dyDescent="0.25">
      <c r="A1024" s="176" t="s">
        <v>2293</v>
      </c>
      <c r="B1024" s="190" t="s">
        <v>2293</v>
      </c>
      <c r="C1024" s="138">
        <f>SUMIF('TL-A E-Trim - E-Zyl 3.1'!$AT$12:$AT$261,A1024,'TL-A E-Trim - E-Zyl 3.1'!$B$12:$B$261)</f>
        <v>0</v>
      </c>
      <c r="D1024" s="202">
        <v>3052834000</v>
      </c>
      <c r="E1024" s="106">
        <f t="shared" si="19"/>
        <v>0</v>
      </c>
    </row>
    <row r="1025" spans="1:5" x14ac:dyDescent="0.25">
      <c r="A1025" s="176" t="s">
        <v>2294</v>
      </c>
      <c r="B1025" s="190" t="s">
        <v>2294</v>
      </c>
      <c r="C1025" s="138">
        <f>SUMIF('TL-A E-Trim - E-Zyl 3.1'!$AT$12:$AT$261,A1025,'TL-A E-Trim - E-Zyl 3.1'!$B$12:$B$261)</f>
        <v>0</v>
      </c>
      <c r="D1025" s="202">
        <v>3052835000</v>
      </c>
      <c r="E1025" s="106">
        <f t="shared" si="19"/>
        <v>0</v>
      </c>
    </row>
    <row r="1026" spans="1:5" x14ac:dyDescent="0.25">
      <c r="A1026" s="176" t="s">
        <v>2295</v>
      </c>
      <c r="B1026" s="190" t="s">
        <v>2295</v>
      </c>
      <c r="C1026" s="138">
        <f>SUMIF('TL-A E-Trim - E-Zyl 3.1'!$AT$12:$AT$261,A1026,'TL-A E-Trim - E-Zyl 3.1'!$B$12:$B$261)</f>
        <v>0</v>
      </c>
      <c r="D1026" s="202">
        <v>3052836000</v>
      </c>
      <c r="E1026" s="106">
        <f t="shared" si="19"/>
        <v>0</v>
      </c>
    </row>
    <row r="1027" spans="1:5" x14ac:dyDescent="0.25">
      <c r="A1027" s="176" t="s">
        <v>2296</v>
      </c>
      <c r="B1027" s="190" t="s">
        <v>2296</v>
      </c>
      <c r="C1027" s="138">
        <f>SUMIF('TL-A E-Trim - E-Zyl 3.1'!$AT$12:$AT$261,A1027,'TL-A E-Trim - E-Zyl 3.1'!$B$12:$B$261)</f>
        <v>0</v>
      </c>
      <c r="D1027" s="202">
        <v>3052837000</v>
      </c>
      <c r="E1027" s="106">
        <f t="shared" si="19"/>
        <v>0</v>
      </c>
    </row>
    <row r="1028" spans="1:5" x14ac:dyDescent="0.25">
      <c r="A1028" s="176" t="s">
        <v>2297</v>
      </c>
      <c r="B1028" s="190" t="s">
        <v>2297</v>
      </c>
      <c r="C1028" s="138">
        <f>SUMIF('TL-A E-Trim - E-Zyl 3.1'!$AT$12:$AT$261,A1028,'TL-A E-Trim - E-Zyl 3.1'!$B$12:$B$261)</f>
        <v>0</v>
      </c>
      <c r="D1028" s="202">
        <v>3052838000</v>
      </c>
      <c r="E1028" s="106">
        <f t="shared" si="19"/>
        <v>0</v>
      </c>
    </row>
    <row r="1029" spans="1:5" x14ac:dyDescent="0.25">
      <c r="A1029" s="176" t="s">
        <v>2298</v>
      </c>
      <c r="B1029" s="190" t="s">
        <v>2298</v>
      </c>
      <c r="C1029" s="138">
        <f>SUMIF('TL-A E-Trim - E-Zyl 3.1'!$AT$12:$AT$261,A1029,'TL-A E-Trim - E-Zyl 3.1'!$B$12:$B$261)</f>
        <v>0</v>
      </c>
      <c r="D1029" s="202">
        <v>3052839000</v>
      </c>
      <c r="E1029" s="106">
        <f t="shared" si="19"/>
        <v>0</v>
      </c>
    </row>
    <row r="1030" spans="1:5" x14ac:dyDescent="0.25">
      <c r="A1030" s="176" t="s">
        <v>2299</v>
      </c>
      <c r="B1030" s="190" t="s">
        <v>2299</v>
      </c>
      <c r="C1030" s="138">
        <f>SUMIF('TL-A E-Trim - E-Zyl 3.1'!$AT$12:$AT$261,A1030,'TL-A E-Trim - E-Zyl 3.1'!$B$12:$B$261)</f>
        <v>0</v>
      </c>
      <c r="D1030" s="202">
        <v>3052832000</v>
      </c>
      <c r="E1030" s="106">
        <f t="shared" si="19"/>
        <v>0</v>
      </c>
    </row>
    <row r="1031" spans="1:5" x14ac:dyDescent="0.25">
      <c r="A1031" s="176" t="s">
        <v>2300</v>
      </c>
      <c r="B1031" s="190" t="s">
        <v>2300</v>
      </c>
      <c r="C1031" s="138">
        <f>SUMIF('TL-A E-Trim - E-Zyl 3.1'!$AT$12:$AT$261,A1031,'TL-A E-Trim - E-Zyl 3.1'!$B$12:$B$261)</f>
        <v>0</v>
      </c>
      <c r="D1031" s="202">
        <v>3052841000</v>
      </c>
      <c r="E1031" s="106">
        <f t="shared" si="19"/>
        <v>0</v>
      </c>
    </row>
    <row r="1032" spans="1:5" x14ac:dyDescent="0.25">
      <c r="A1032" s="176" t="s">
        <v>2301</v>
      </c>
      <c r="B1032" s="190" t="s">
        <v>2301</v>
      </c>
      <c r="C1032" s="138">
        <f>SUMIF('TL-A E-Trim - E-Zyl 3.1'!$AT$12:$AT$261,A1032,'TL-A E-Trim - E-Zyl 3.1'!$B$12:$B$261)</f>
        <v>0</v>
      </c>
      <c r="D1032" s="202">
        <v>3052842000</v>
      </c>
      <c r="E1032" s="106">
        <f t="shared" si="19"/>
        <v>0</v>
      </c>
    </row>
    <row r="1033" spans="1:5" x14ac:dyDescent="0.25">
      <c r="A1033" s="176" t="s">
        <v>2302</v>
      </c>
      <c r="B1033" s="190" t="s">
        <v>2302</v>
      </c>
      <c r="C1033" s="138">
        <f>SUMIF('TL-A E-Trim - E-Zyl 3.1'!$AT$12:$AT$261,A1033,'TL-A E-Trim - E-Zyl 3.1'!$B$12:$B$261)</f>
        <v>0</v>
      </c>
      <c r="D1033" s="202">
        <v>3052843000</v>
      </c>
      <c r="E1033" s="106">
        <f t="shared" si="19"/>
        <v>0</v>
      </c>
    </row>
    <row r="1034" spans="1:5" x14ac:dyDescent="0.25">
      <c r="A1034" s="176" t="s">
        <v>2303</v>
      </c>
      <c r="B1034" s="190" t="s">
        <v>2303</v>
      </c>
      <c r="C1034" s="138">
        <f>SUMIF('TL-A E-Trim - E-Zyl 3.1'!$AT$12:$AT$261,A1034,'TL-A E-Trim - E-Zyl 3.1'!$B$12:$B$261)</f>
        <v>0</v>
      </c>
      <c r="D1034" s="202">
        <v>3052844000</v>
      </c>
      <c r="E1034" s="106">
        <f t="shared" si="19"/>
        <v>0</v>
      </c>
    </row>
    <row r="1035" spans="1:5" x14ac:dyDescent="0.25">
      <c r="A1035" s="176" t="s">
        <v>2304</v>
      </c>
      <c r="B1035" s="190" t="s">
        <v>2304</v>
      </c>
      <c r="C1035" s="138">
        <f>SUMIF('TL-A E-Trim - E-Zyl 3.1'!$AT$12:$AT$261,A1035,'TL-A E-Trim - E-Zyl 3.1'!$B$12:$B$261)</f>
        <v>0</v>
      </c>
      <c r="D1035" s="202">
        <v>3052845000</v>
      </c>
      <c r="E1035" s="106">
        <f t="shared" si="19"/>
        <v>0</v>
      </c>
    </row>
    <row r="1036" spans="1:5" x14ac:dyDescent="0.25">
      <c r="A1036" s="176" t="s">
        <v>2305</v>
      </c>
      <c r="B1036" s="190" t="s">
        <v>2305</v>
      </c>
      <c r="C1036" s="138">
        <f>SUMIF('TL-A E-Trim - E-Zyl 3.1'!$AT$12:$AT$261,A1036,'TL-A E-Trim - E-Zyl 3.1'!$B$12:$B$261)</f>
        <v>0</v>
      </c>
      <c r="D1036" s="202">
        <v>3052846000</v>
      </c>
      <c r="E1036" s="106">
        <f t="shared" ref="E1036:E1044" si="20">C1036</f>
        <v>0</v>
      </c>
    </row>
    <row r="1037" spans="1:5" x14ac:dyDescent="0.25">
      <c r="A1037" s="176" t="s">
        <v>2306</v>
      </c>
      <c r="B1037" s="190" t="s">
        <v>2306</v>
      </c>
      <c r="C1037" s="138">
        <f>SUMIF('TL-A E-Trim - E-Zyl 3.1'!$AT$12:$AT$261,A1037,'TL-A E-Trim - E-Zyl 3.1'!$B$12:$B$261)</f>
        <v>0</v>
      </c>
      <c r="D1037" s="202">
        <v>3052847000</v>
      </c>
      <c r="E1037" s="106">
        <f t="shared" si="20"/>
        <v>0</v>
      </c>
    </row>
    <row r="1038" spans="1:5" x14ac:dyDescent="0.25">
      <c r="A1038" s="176" t="s">
        <v>2307</v>
      </c>
      <c r="B1038" s="190" t="s">
        <v>2307</v>
      </c>
      <c r="C1038" s="138">
        <f>SUMIF('TL-A E-Trim - E-Zyl 3.1'!$AT$12:$AT$261,A1038,'TL-A E-Trim - E-Zyl 3.1'!$B$12:$B$261)</f>
        <v>0</v>
      </c>
      <c r="D1038" s="202">
        <v>3052848000</v>
      </c>
      <c r="E1038" s="106">
        <f t="shared" si="20"/>
        <v>0</v>
      </c>
    </row>
    <row r="1039" spans="1:5" x14ac:dyDescent="0.25">
      <c r="A1039" s="176" t="s">
        <v>2308</v>
      </c>
      <c r="B1039" s="190" t="s">
        <v>2308</v>
      </c>
      <c r="C1039" s="138">
        <f>SUMIF('TL-A E-Trim - E-Zyl 3.1'!$AT$12:$AT$261,A1039,'TL-A E-Trim - E-Zyl 3.1'!$B$12:$B$261)</f>
        <v>0</v>
      </c>
      <c r="D1039" s="202">
        <v>3052849000</v>
      </c>
      <c r="E1039" s="106">
        <f t="shared" si="20"/>
        <v>0</v>
      </c>
    </row>
    <row r="1040" spans="1:5" x14ac:dyDescent="0.25">
      <c r="A1040" s="176" t="s">
        <v>2309</v>
      </c>
      <c r="B1040" s="190" t="s">
        <v>2309</v>
      </c>
      <c r="C1040" s="138">
        <f>SUMIF('TL-A E-Trim - E-Zyl 3.1'!$AT$12:$AT$261,A1040,'TL-A E-Trim - E-Zyl 3.1'!$B$12:$B$261)</f>
        <v>0</v>
      </c>
      <c r="D1040" s="202">
        <v>3052850000</v>
      </c>
      <c r="E1040" s="106">
        <f t="shared" si="20"/>
        <v>0</v>
      </c>
    </row>
    <row r="1041" spans="1:5" x14ac:dyDescent="0.25">
      <c r="A1041" s="176" t="s">
        <v>2310</v>
      </c>
      <c r="B1041" s="190" t="s">
        <v>2310</v>
      </c>
      <c r="C1041" s="138">
        <f>SUMIF('TL-A E-Trim - E-Zyl 3.1'!$AT$12:$AT$261,A1041,'TL-A E-Trim - E-Zyl 3.1'!$B$12:$B$261)</f>
        <v>0</v>
      </c>
      <c r="D1041" s="202">
        <v>3052851000</v>
      </c>
      <c r="E1041" s="106">
        <f t="shared" si="20"/>
        <v>0</v>
      </c>
    </row>
    <row r="1042" spans="1:5" x14ac:dyDescent="0.25">
      <c r="A1042" s="176" t="s">
        <v>2311</v>
      </c>
      <c r="B1042" s="190" t="s">
        <v>2311</v>
      </c>
      <c r="C1042" s="138">
        <f>SUMIF('TL-A E-Trim - E-Zyl 3.1'!$AT$12:$AT$261,A1042,'TL-A E-Trim - E-Zyl 3.1'!$B$12:$B$261)</f>
        <v>0</v>
      </c>
      <c r="D1042" s="202">
        <v>3052852000</v>
      </c>
      <c r="E1042" s="106">
        <f t="shared" si="20"/>
        <v>0</v>
      </c>
    </row>
    <row r="1043" spans="1:5" x14ac:dyDescent="0.25">
      <c r="A1043" s="176" t="s">
        <v>2312</v>
      </c>
      <c r="B1043" s="190" t="s">
        <v>2312</v>
      </c>
      <c r="C1043" s="138">
        <f>SUMIF('TL-A E-Trim - E-Zyl 3.1'!$AT$12:$AT$261,A1043,'TL-A E-Trim - E-Zyl 3.1'!$B$12:$B$261)</f>
        <v>0</v>
      </c>
      <c r="D1043" s="202">
        <v>3052853000</v>
      </c>
      <c r="E1043" s="106">
        <f t="shared" si="20"/>
        <v>0</v>
      </c>
    </row>
    <row r="1044" spans="1:5" x14ac:dyDescent="0.25">
      <c r="A1044" s="176" t="s">
        <v>2313</v>
      </c>
      <c r="B1044" s="190" t="s">
        <v>2313</v>
      </c>
      <c r="C1044" s="138">
        <f>SUMIF('TL-A E-Trim - E-Zyl 3.1'!$AT$12:$AT$261,A1044,'TL-A E-Trim - E-Zyl 3.1'!$B$12:$B$261)</f>
        <v>0</v>
      </c>
      <c r="D1044" s="202">
        <v>3052854000</v>
      </c>
      <c r="E1044" s="106">
        <f t="shared" si="20"/>
        <v>0</v>
      </c>
    </row>
  </sheetData>
  <sheetProtection autoFilter="0"/>
  <autoFilter ref="A6:E1044" xr:uid="{00000000-0009-0000-0000-000001000000}"/>
  <mergeCells count="1">
    <mergeCell ref="A1:E1"/>
  </mergeCells>
  <conditionalFormatting sqref="C3">
    <cfRule type="cellIs" dxfId="22" priority="26" operator="notEqual">
      <formula>$D$3</formula>
    </cfRule>
    <cfRule type="cellIs" dxfId="21" priority="27" operator="equal">
      <formula>$D$3</formula>
    </cfRule>
  </conditionalFormatting>
  <conditionalFormatting sqref="E3">
    <cfRule type="cellIs" dxfId="20" priority="24" operator="notEqual">
      <formula>$D$3</formula>
    </cfRule>
    <cfRule type="cellIs" dxfId="19" priority="25" operator="equal">
      <formula>$D$3</formula>
    </cfRule>
  </conditionalFormatting>
  <conditionalFormatting sqref="E7:E8 E10:E90 E92:E163 E165:E173 E267:E347 E349:E420 E432:E440 E185:E265 E442:E518 E522:E529 E536:E616 E618:E689 E691:E699 E701:E713 E715:E783 E785:E865 E867:E938 E940:E948 E950:E1044">
    <cfRule type="expression" dxfId="18" priority="23">
      <formula>E7&lt;&gt;0</formula>
    </cfRule>
  </conditionalFormatting>
  <conditionalFormatting sqref="C7:C90 C185:C265 C432:C518 C349:C420 C267:C347 C165:C173 C92:C163 C522:C529 C536:C616 C618:C689 C691:C699 C701:C713 C715:C783 C785:C865 C867:C938 C940:C948 C950:C1044">
    <cfRule type="expression" dxfId="17" priority="22">
      <formula>C7&lt;&gt;0</formula>
    </cfRule>
  </conditionalFormatting>
  <conditionalFormatting sqref="E175:E183">
    <cfRule type="expression" dxfId="16" priority="21">
      <formula>E175&lt;&gt;0</formula>
    </cfRule>
  </conditionalFormatting>
  <conditionalFormatting sqref="C175:C183">
    <cfRule type="expression" dxfId="15" priority="20">
      <formula>C175&lt;&gt;0</formula>
    </cfRule>
  </conditionalFormatting>
  <conditionalFormatting sqref="E422:E430">
    <cfRule type="expression" dxfId="14" priority="19">
      <formula>E422&lt;&gt;0</formula>
    </cfRule>
  </conditionalFormatting>
  <conditionalFormatting sqref="C422:C430">
    <cfRule type="expression" dxfId="13" priority="18">
      <formula>C422&lt;&gt;0</formula>
    </cfRule>
  </conditionalFormatting>
  <conditionalFormatting sqref="D536:D617 E617 C617">
    <cfRule type="duplicateValues" dxfId="12" priority="16"/>
  </conditionalFormatting>
  <conditionalFormatting sqref="D618:D689">
    <cfRule type="duplicateValues" dxfId="11" priority="15"/>
  </conditionalFormatting>
  <conditionalFormatting sqref="D691:D699">
    <cfRule type="duplicateValues" dxfId="10" priority="14"/>
  </conditionalFormatting>
  <conditionalFormatting sqref="D715:D739">
    <cfRule type="duplicateValues" dxfId="9" priority="13"/>
  </conditionalFormatting>
  <conditionalFormatting sqref="D701 D703 D705 D707 D709">
    <cfRule type="duplicateValues" dxfId="8" priority="8"/>
  </conditionalFormatting>
  <conditionalFormatting sqref="D702 D704 D706 D708 D710:D714 E714 C714">
    <cfRule type="duplicateValues" dxfId="7" priority="7"/>
  </conditionalFormatting>
  <conditionalFormatting sqref="D740:D783">
    <cfRule type="duplicateValues" dxfId="6" priority="5"/>
  </conditionalFormatting>
  <conditionalFormatting sqref="D785:D865">
    <cfRule type="duplicateValues" dxfId="5" priority="4"/>
  </conditionalFormatting>
  <conditionalFormatting sqref="D867:D938">
    <cfRule type="duplicateValues" dxfId="4" priority="3"/>
  </conditionalFormatting>
  <conditionalFormatting sqref="D940:D948">
    <cfRule type="duplicateValues" dxfId="3" priority="2"/>
  </conditionalFormatting>
  <conditionalFormatting sqref="D959:D962">
    <cfRule type="duplicateValues" dxfId="2" priority="1"/>
  </conditionalFormatting>
  <pageMargins left="0.70866141732283472" right="0.70866141732283472" top="0.78740157480314965" bottom="0.59055118110236227" header="0.11811023622047245" footer="0.31496062992125984"/>
  <pageSetup scale="61" fitToHeight="0" orientation="landscape" r:id="rId1"/>
  <headerFooter>
    <oddFooter>&amp;L&amp;A&amp;C&amp;P von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">
    <tabColor rgb="FFD2ECB6"/>
  </sheetPr>
  <dimension ref="A2:Q97"/>
  <sheetViews>
    <sheetView topLeftCell="A10" zoomScale="70" zoomScaleNormal="70" workbookViewId="0">
      <selection activeCell="C35" sqref="C35"/>
    </sheetView>
  </sheetViews>
  <sheetFormatPr defaultColWidth="11.42578125" defaultRowHeight="12.75" x14ac:dyDescent="0.2"/>
  <cols>
    <col min="2" max="2" width="20.42578125" customWidth="1"/>
    <col min="3" max="3" width="21.42578125" customWidth="1"/>
    <col min="4" max="4" width="20" customWidth="1"/>
    <col min="5" max="5" width="34.7109375" customWidth="1"/>
    <col min="6" max="6" width="26.5703125" customWidth="1"/>
    <col min="7" max="7" width="22.7109375" customWidth="1"/>
    <col min="8" max="8" width="19" customWidth="1"/>
    <col min="10" max="10" width="28.28515625" customWidth="1"/>
    <col min="11" max="11" width="23.140625" customWidth="1"/>
    <col min="12" max="12" width="23.28515625" customWidth="1"/>
    <col min="13" max="13" width="24" customWidth="1"/>
    <col min="14" max="14" width="3.42578125" customWidth="1"/>
  </cols>
  <sheetData>
    <row r="2" spans="2:13" ht="13.5" thickBot="1" x14ac:dyDescent="0.25">
      <c r="B2" t="s">
        <v>910</v>
      </c>
      <c r="C2" t="s">
        <v>911</v>
      </c>
      <c r="D2" t="s">
        <v>912</v>
      </c>
      <c r="E2" t="s">
        <v>913</v>
      </c>
      <c r="L2" t="s">
        <v>914</v>
      </c>
      <c r="M2" t="s">
        <v>915</v>
      </c>
    </row>
    <row r="3" spans="2:13" ht="13.5" thickBot="1" x14ac:dyDescent="0.25">
      <c r="B3" s="59" t="s">
        <v>916</v>
      </c>
      <c r="C3" s="60" t="s">
        <v>917</v>
      </c>
      <c r="D3" s="61" t="s">
        <v>918</v>
      </c>
      <c r="E3" s="51" t="s">
        <v>919</v>
      </c>
      <c r="F3" s="52" t="s">
        <v>920</v>
      </c>
      <c r="G3" s="52" t="s">
        <v>921</v>
      </c>
      <c r="H3" s="52" t="s">
        <v>922</v>
      </c>
      <c r="I3" s="52" t="s">
        <v>923</v>
      </c>
      <c r="J3" s="52" t="s">
        <v>924</v>
      </c>
      <c r="K3" s="52" t="s">
        <v>925</v>
      </c>
      <c r="L3" s="51" t="s">
        <v>926</v>
      </c>
      <c r="M3" s="51" t="s">
        <v>927</v>
      </c>
    </row>
    <row r="5" spans="2:13" x14ac:dyDescent="0.2">
      <c r="B5" t="s">
        <v>154</v>
      </c>
      <c r="C5" t="s">
        <v>160</v>
      </c>
      <c r="D5" t="s">
        <v>928</v>
      </c>
      <c r="E5" s="2" t="s">
        <v>929</v>
      </c>
      <c r="L5" t="s">
        <v>930</v>
      </c>
      <c r="M5" t="s">
        <v>931</v>
      </c>
    </row>
    <row r="6" spans="2:13" x14ac:dyDescent="0.2">
      <c r="B6" t="s">
        <v>170</v>
      </c>
      <c r="C6" t="s">
        <v>932</v>
      </c>
      <c r="D6" t="s">
        <v>933</v>
      </c>
      <c r="F6" s="56" t="s">
        <v>934</v>
      </c>
      <c r="G6" s="19" t="s">
        <v>935</v>
      </c>
      <c r="H6" s="2" t="s">
        <v>936</v>
      </c>
      <c r="I6" s="15" t="s">
        <v>937</v>
      </c>
      <c r="J6" s="24" t="s">
        <v>938</v>
      </c>
      <c r="K6" s="50" t="s">
        <v>939</v>
      </c>
      <c r="L6" t="s">
        <v>940</v>
      </c>
      <c r="M6" t="s">
        <v>941</v>
      </c>
    </row>
    <row r="7" spans="2:13" x14ac:dyDescent="0.2">
      <c r="C7" t="s">
        <v>929</v>
      </c>
      <c r="D7" t="s">
        <v>932</v>
      </c>
      <c r="F7" s="56" t="s">
        <v>942</v>
      </c>
      <c r="G7" s="16" t="s">
        <v>943</v>
      </c>
      <c r="H7" s="2" t="s">
        <v>937</v>
      </c>
      <c r="I7" s="15" t="s">
        <v>944</v>
      </c>
      <c r="J7" s="24" t="s">
        <v>945</v>
      </c>
      <c r="K7" s="50" t="s">
        <v>946</v>
      </c>
      <c r="L7" t="s">
        <v>932</v>
      </c>
      <c r="M7" t="s">
        <v>170</v>
      </c>
    </row>
    <row r="8" spans="2:13" x14ac:dyDescent="0.2">
      <c r="C8" t="s">
        <v>170</v>
      </c>
      <c r="D8" t="s">
        <v>947</v>
      </c>
      <c r="F8" s="56" t="s">
        <v>948</v>
      </c>
      <c r="G8" s="16" t="s">
        <v>949</v>
      </c>
      <c r="H8" s="2" t="s">
        <v>944</v>
      </c>
      <c r="I8" s="15" t="s">
        <v>950</v>
      </c>
      <c r="J8" s="24" t="s">
        <v>951</v>
      </c>
      <c r="K8" s="50" t="s">
        <v>952</v>
      </c>
      <c r="L8" t="s">
        <v>929</v>
      </c>
    </row>
    <row r="9" spans="2:13" x14ac:dyDescent="0.2">
      <c r="D9" t="s">
        <v>170</v>
      </c>
      <c r="F9" s="56" t="s">
        <v>953</v>
      </c>
      <c r="G9" s="16" t="s">
        <v>954</v>
      </c>
      <c r="H9" s="2" t="s">
        <v>950</v>
      </c>
      <c r="I9" s="15" t="s">
        <v>955</v>
      </c>
      <c r="J9" s="24" t="s">
        <v>956</v>
      </c>
      <c r="K9" s="50" t="s">
        <v>957</v>
      </c>
      <c r="L9" t="s">
        <v>170</v>
      </c>
    </row>
    <row r="10" spans="2:13" x14ac:dyDescent="0.2">
      <c r="F10" s="56" t="s">
        <v>958</v>
      </c>
      <c r="G10" s="16" t="s">
        <v>959</v>
      </c>
      <c r="H10" s="2" t="s">
        <v>955</v>
      </c>
      <c r="I10" s="15" t="s">
        <v>960</v>
      </c>
      <c r="J10" s="24" t="s">
        <v>961</v>
      </c>
    </row>
    <row r="11" spans="2:13" x14ac:dyDescent="0.2">
      <c r="F11" s="14" t="s">
        <v>962</v>
      </c>
      <c r="G11" s="16" t="s">
        <v>963</v>
      </c>
      <c r="H11" s="2" t="s">
        <v>964</v>
      </c>
      <c r="I11" s="15" t="s">
        <v>965</v>
      </c>
      <c r="J11" s="24" t="s">
        <v>966</v>
      </c>
    </row>
    <row r="12" spans="2:13" x14ac:dyDescent="0.2">
      <c r="B12" s="2" t="s">
        <v>967</v>
      </c>
      <c r="F12" s="14" t="s">
        <v>968</v>
      </c>
      <c r="G12" s="16" t="s">
        <v>969</v>
      </c>
      <c r="H12" s="2" t="s">
        <v>970</v>
      </c>
      <c r="I12" s="15" t="s">
        <v>971</v>
      </c>
      <c r="J12" s="24" t="s">
        <v>972</v>
      </c>
    </row>
    <row r="13" spans="2:13" x14ac:dyDescent="0.2">
      <c r="B13" s="21" t="s">
        <v>973</v>
      </c>
      <c r="C13" s="21" t="s">
        <v>974</v>
      </c>
      <c r="F13" s="14" t="s">
        <v>975</v>
      </c>
      <c r="G13" s="16" t="s">
        <v>976</v>
      </c>
      <c r="H13" s="2" t="s">
        <v>977</v>
      </c>
      <c r="I13" s="15" t="s">
        <v>978</v>
      </c>
      <c r="J13" s="24" t="s">
        <v>979</v>
      </c>
    </row>
    <row r="14" spans="2:13" x14ac:dyDescent="0.2">
      <c r="B14" s="2" t="s">
        <v>980</v>
      </c>
      <c r="C14" s="2" t="s">
        <v>980</v>
      </c>
      <c r="F14" s="14" t="s">
        <v>981</v>
      </c>
      <c r="G14" s="16" t="s">
        <v>982</v>
      </c>
      <c r="H14" s="2" t="s">
        <v>983</v>
      </c>
      <c r="I14" s="14" t="s">
        <v>970</v>
      </c>
      <c r="J14" s="24" t="s">
        <v>984</v>
      </c>
    </row>
    <row r="15" spans="2:13" x14ac:dyDescent="0.2">
      <c r="B15" s="2" t="s">
        <v>988</v>
      </c>
      <c r="C15" s="2" t="s">
        <v>988</v>
      </c>
      <c r="F15" s="14" t="s">
        <v>985</v>
      </c>
      <c r="H15" s="2" t="s">
        <v>986</v>
      </c>
      <c r="I15" s="14" t="s">
        <v>977</v>
      </c>
      <c r="J15" s="24" t="s">
        <v>987</v>
      </c>
    </row>
    <row r="16" spans="2:13" x14ac:dyDescent="0.2">
      <c r="B16" s="2"/>
      <c r="F16" s="15" t="s">
        <v>936</v>
      </c>
      <c r="H16" s="2" t="s">
        <v>989</v>
      </c>
      <c r="I16" s="14" t="s">
        <v>983</v>
      </c>
      <c r="J16" s="24" t="s">
        <v>990</v>
      </c>
    </row>
    <row r="17" spans="2:10" x14ac:dyDescent="0.2">
      <c r="F17" s="15" t="s">
        <v>937</v>
      </c>
      <c r="H17" s="2" t="s">
        <v>991</v>
      </c>
      <c r="I17" s="14" t="s">
        <v>986</v>
      </c>
      <c r="J17" s="24" t="s">
        <v>992</v>
      </c>
    </row>
    <row r="18" spans="2:10" x14ac:dyDescent="0.2">
      <c r="F18" s="15" t="s">
        <v>944</v>
      </c>
      <c r="H18" s="2" t="s">
        <v>993</v>
      </c>
      <c r="I18" s="14" t="s">
        <v>994</v>
      </c>
      <c r="J18" s="24" t="s">
        <v>995</v>
      </c>
    </row>
    <row r="19" spans="2:10" x14ac:dyDescent="0.2">
      <c r="F19" s="15" t="s">
        <v>950</v>
      </c>
      <c r="H19" s="2" t="s">
        <v>996</v>
      </c>
      <c r="I19" s="14" t="s">
        <v>997</v>
      </c>
      <c r="J19" s="24" t="s">
        <v>998</v>
      </c>
    </row>
    <row r="20" spans="2:10" x14ac:dyDescent="0.2">
      <c r="B20" s="54" t="s">
        <v>999</v>
      </c>
      <c r="C20" s="58" t="s">
        <v>1000</v>
      </c>
      <c r="D20" s="54" t="s">
        <v>1001</v>
      </c>
      <c r="F20" s="15" t="s">
        <v>955</v>
      </c>
      <c r="H20" s="2" t="s">
        <v>1002</v>
      </c>
      <c r="I20" s="14" t="s">
        <v>1003</v>
      </c>
      <c r="J20" s="24" t="s">
        <v>1004</v>
      </c>
    </row>
    <row r="21" spans="2:10" x14ac:dyDescent="0.2">
      <c r="B21" s="2" t="s">
        <v>1005</v>
      </c>
      <c r="C21" s="2" t="s">
        <v>1006</v>
      </c>
      <c r="D21" s="32"/>
      <c r="F21" s="15" t="s">
        <v>960</v>
      </c>
      <c r="H21" s="2" t="s">
        <v>1007</v>
      </c>
      <c r="I21" s="14" t="s">
        <v>1008</v>
      </c>
      <c r="J21" s="24" t="s">
        <v>1009</v>
      </c>
    </row>
    <row r="22" spans="2:10" x14ac:dyDescent="0.2">
      <c r="B22" t="s">
        <v>1010</v>
      </c>
      <c r="F22" s="15" t="s">
        <v>965</v>
      </c>
      <c r="H22" s="2" t="s">
        <v>1011</v>
      </c>
      <c r="I22" s="15" t="s">
        <v>993</v>
      </c>
      <c r="J22" s="24" t="s">
        <v>1012</v>
      </c>
    </row>
    <row r="23" spans="2:10" x14ac:dyDescent="0.2">
      <c r="F23" s="15" t="s">
        <v>971</v>
      </c>
      <c r="H23" s="2" t="s">
        <v>1013</v>
      </c>
      <c r="I23" s="15" t="s">
        <v>996</v>
      </c>
      <c r="J23" s="24" t="s">
        <v>1014</v>
      </c>
    </row>
    <row r="24" spans="2:10" x14ac:dyDescent="0.2">
      <c r="F24" s="15" t="s">
        <v>978</v>
      </c>
      <c r="H24" s="2" t="s">
        <v>1015</v>
      </c>
      <c r="I24" s="15" t="s">
        <v>1002</v>
      </c>
      <c r="J24" s="24" t="s">
        <v>1016</v>
      </c>
    </row>
    <row r="25" spans="2:10" x14ac:dyDescent="0.2">
      <c r="B25" s="54" t="s">
        <v>1017</v>
      </c>
      <c r="D25" s="2"/>
      <c r="E25" s="2"/>
      <c r="F25" s="14" t="s">
        <v>970</v>
      </c>
      <c r="H25" s="2" t="s">
        <v>1018</v>
      </c>
      <c r="I25" s="15" t="s">
        <v>1019</v>
      </c>
      <c r="J25" s="24" t="s">
        <v>1020</v>
      </c>
    </row>
    <row r="26" spans="2:10" x14ac:dyDescent="0.2">
      <c r="B26" t="s">
        <v>1021</v>
      </c>
      <c r="C26" t="s">
        <v>1022</v>
      </c>
      <c r="F26" s="14" t="s">
        <v>977</v>
      </c>
      <c r="H26" s="2" t="s">
        <v>1023</v>
      </c>
      <c r="I26" s="15" t="s">
        <v>1024</v>
      </c>
      <c r="J26" s="24" t="s">
        <v>1025</v>
      </c>
    </row>
    <row r="27" spans="2:10" x14ac:dyDescent="0.2">
      <c r="B27" t="s">
        <v>1026</v>
      </c>
      <c r="F27" s="14" t="s">
        <v>983</v>
      </c>
      <c r="H27" s="2" t="s">
        <v>1027</v>
      </c>
      <c r="I27" s="15" t="s">
        <v>1028</v>
      </c>
      <c r="J27" s="24" t="s">
        <v>1029</v>
      </c>
    </row>
    <row r="28" spans="2:10" x14ac:dyDescent="0.2">
      <c r="F28" s="14" t="s">
        <v>986</v>
      </c>
      <c r="H28" s="2" t="s">
        <v>1030</v>
      </c>
      <c r="I28" s="15" t="s">
        <v>1031</v>
      </c>
      <c r="J28" s="24" t="s">
        <v>1032</v>
      </c>
    </row>
    <row r="29" spans="2:10" x14ac:dyDescent="0.2">
      <c r="B29" s="53" t="s">
        <v>1033</v>
      </c>
      <c r="C29" s="53" t="s">
        <v>1034</v>
      </c>
      <c r="F29" s="14" t="s">
        <v>994</v>
      </c>
      <c r="H29" s="2" t="s">
        <v>1035</v>
      </c>
      <c r="I29" s="14" t="s">
        <v>1015</v>
      </c>
      <c r="J29" s="24" t="s">
        <v>1036</v>
      </c>
    </row>
    <row r="30" spans="2:10" x14ac:dyDescent="0.2">
      <c r="B30" s="2" t="s">
        <v>1037</v>
      </c>
      <c r="C30" s="2" t="s">
        <v>1037</v>
      </c>
      <c r="F30" s="14" t="s">
        <v>997</v>
      </c>
      <c r="H30" s="2" t="s">
        <v>1038</v>
      </c>
      <c r="I30" s="14" t="s">
        <v>1018</v>
      </c>
      <c r="J30" s="24" t="s">
        <v>1039</v>
      </c>
    </row>
    <row r="31" spans="2:10" x14ac:dyDescent="0.2">
      <c r="C31" s="2" t="s">
        <v>1040</v>
      </c>
      <c r="F31" s="14" t="s">
        <v>1003</v>
      </c>
      <c r="I31" s="14" t="s">
        <v>1041</v>
      </c>
      <c r="J31" s="24" t="s">
        <v>1042</v>
      </c>
    </row>
    <row r="32" spans="2:10" x14ac:dyDescent="0.2">
      <c r="F32" s="14" t="s">
        <v>1008</v>
      </c>
      <c r="I32" s="14" t="s">
        <v>1043</v>
      </c>
      <c r="J32" s="24" t="s">
        <v>1044</v>
      </c>
    </row>
    <row r="33" spans="1:17" x14ac:dyDescent="0.2">
      <c r="B33" s="54" t="s">
        <v>1045</v>
      </c>
      <c r="C33" s="53" t="s">
        <v>1046</v>
      </c>
      <c r="D33" s="54" t="s">
        <v>1047</v>
      </c>
      <c r="E33" s="54" t="s">
        <v>1048</v>
      </c>
      <c r="F33" s="55" t="s">
        <v>993</v>
      </c>
      <c r="I33" s="14" t="s">
        <v>1049</v>
      </c>
      <c r="J33" s="50" t="s">
        <v>1050</v>
      </c>
      <c r="K33" s="54" t="s">
        <v>1051</v>
      </c>
      <c r="L33" s="54" t="s">
        <v>1052</v>
      </c>
    </row>
    <row r="34" spans="1:17" x14ac:dyDescent="0.2">
      <c r="B34">
        <v>182</v>
      </c>
      <c r="C34">
        <v>182</v>
      </c>
      <c r="D34">
        <v>182</v>
      </c>
      <c r="E34">
        <v>282</v>
      </c>
      <c r="F34" s="15" t="s">
        <v>996</v>
      </c>
      <c r="I34" s="14" t="s">
        <v>1053</v>
      </c>
      <c r="J34" s="24" t="s">
        <v>1054</v>
      </c>
      <c r="K34" t="s">
        <v>2332</v>
      </c>
      <c r="L34">
        <v>182</v>
      </c>
    </row>
    <row r="35" spans="1:17" x14ac:dyDescent="0.2">
      <c r="B35">
        <v>192</v>
      </c>
      <c r="C35">
        <v>292</v>
      </c>
      <c r="D35">
        <v>192</v>
      </c>
      <c r="E35">
        <v>292</v>
      </c>
      <c r="F35" s="15" t="s">
        <v>1002</v>
      </c>
      <c r="I35" s="15" t="s">
        <v>1038</v>
      </c>
      <c r="J35" s="24" t="s">
        <v>1055</v>
      </c>
      <c r="K35" t="s">
        <v>2333</v>
      </c>
      <c r="L35">
        <v>192</v>
      </c>
    </row>
    <row r="36" spans="1:17" x14ac:dyDescent="0.2">
      <c r="B36">
        <v>292</v>
      </c>
      <c r="C36">
        <v>1182</v>
      </c>
      <c r="D36">
        <v>282</v>
      </c>
      <c r="F36" s="15" t="s">
        <v>1019</v>
      </c>
      <c r="I36" s="15" t="s">
        <v>1056</v>
      </c>
      <c r="J36" s="24" t="s">
        <v>1057</v>
      </c>
      <c r="L36">
        <v>292</v>
      </c>
    </row>
    <row r="37" spans="1:17" x14ac:dyDescent="0.2">
      <c r="B37">
        <v>282</v>
      </c>
      <c r="D37">
        <v>292</v>
      </c>
      <c r="F37" s="15" t="s">
        <v>1024</v>
      </c>
      <c r="I37" s="15" t="s">
        <v>1058</v>
      </c>
      <c r="J37" s="24" t="s">
        <v>1059</v>
      </c>
      <c r="L37">
        <v>1182</v>
      </c>
    </row>
    <row r="38" spans="1:17" x14ac:dyDescent="0.2">
      <c r="B38">
        <v>1182</v>
      </c>
      <c r="F38" s="15" t="s">
        <v>1028</v>
      </c>
      <c r="I38" s="15" t="s">
        <v>1060</v>
      </c>
      <c r="J38" s="24" t="s">
        <v>1061</v>
      </c>
    </row>
    <row r="39" spans="1:17" x14ac:dyDescent="0.2">
      <c r="F39" s="15" t="s">
        <v>1031</v>
      </c>
      <c r="I39" s="15" t="s">
        <v>1062</v>
      </c>
      <c r="J39" s="24" t="s">
        <v>1063</v>
      </c>
    </row>
    <row r="40" spans="1:17" x14ac:dyDescent="0.2">
      <c r="F40" s="14" t="s">
        <v>1015</v>
      </c>
      <c r="I40" s="14" t="s">
        <v>1064</v>
      </c>
      <c r="J40" s="24" t="s">
        <v>1065</v>
      </c>
    </row>
    <row r="41" spans="1:17" x14ac:dyDescent="0.2">
      <c r="D41" s="168" t="s">
        <v>1066</v>
      </c>
      <c r="F41" s="14" t="s">
        <v>1018</v>
      </c>
      <c r="I41" s="14" t="s">
        <v>1067</v>
      </c>
      <c r="J41" s="24" t="s">
        <v>1068</v>
      </c>
    </row>
    <row r="42" spans="1:17" x14ac:dyDescent="0.2">
      <c r="A42" s="54" t="s">
        <v>1069</v>
      </c>
      <c r="B42" s="54" t="s">
        <v>114</v>
      </c>
      <c r="C42" s="57" t="s">
        <v>1070</v>
      </c>
      <c r="D42" s="57" t="s">
        <v>1071</v>
      </c>
      <c r="E42" s="54" t="s">
        <v>1072</v>
      </c>
      <c r="F42" s="56" t="s">
        <v>1041</v>
      </c>
      <c r="I42" s="14" t="s">
        <v>1073</v>
      </c>
      <c r="J42" s="24" t="s">
        <v>1074</v>
      </c>
      <c r="L42" s="54" t="s">
        <v>1075</v>
      </c>
      <c r="O42" s="53" t="s">
        <v>1076</v>
      </c>
      <c r="Q42" s="54" t="s">
        <v>1077</v>
      </c>
    </row>
    <row r="43" spans="1:17" x14ac:dyDescent="0.2">
      <c r="B43" s="2" t="s">
        <v>82</v>
      </c>
      <c r="C43" s="28" t="s">
        <v>16</v>
      </c>
      <c r="D43" s="38" t="s">
        <v>16</v>
      </c>
      <c r="E43" s="2" t="s">
        <v>16</v>
      </c>
      <c r="F43" s="14" t="s">
        <v>1043</v>
      </c>
      <c r="I43" s="14" t="s">
        <v>1078</v>
      </c>
      <c r="J43" s="24" t="s">
        <v>1079</v>
      </c>
      <c r="L43" t="s">
        <v>139</v>
      </c>
      <c r="O43" t="s">
        <v>1080</v>
      </c>
      <c r="Q43" t="s">
        <v>16</v>
      </c>
    </row>
    <row r="44" spans="1:17" x14ac:dyDescent="0.2">
      <c r="B44" s="2" t="s">
        <v>90</v>
      </c>
      <c r="C44" s="28" t="s">
        <v>3</v>
      </c>
      <c r="D44" s="88" t="s">
        <v>3</v>
      </c>
      <c r="E44" t="s">
        <v>3</v>
      </c>
      <c r="F44" s="14" t="s">
        <v>1049</v>
      </c>
      <c r="I44" s="15" t="s">
        <v>1081</v>
      </c>
      <c r="J44" s="24" t="s">
        <v>1082</v>
      </c>
      <c r="L44" t="s">
        <v>143</v>
      </c>
      <c r="O44" t="s">
        <v>1083</v>
      </c>
      <c r="Q44" t="s">
        <v>3</v>
      </c>
    </row>
    <row r="45" spans="1:17" x14ac:dyDescent="0.2">
      <c r="B45" s="2" t="s">
        <v>97</v>
      </c>
      <c r="C45" t="s">
        <v>1084</v>
      </c>
      <c r="D45" s="88" t="s">
        <v>6</v>
      </c>
      <c r="E45" t="s">
        <v>6</v>
      </c>
      <c r="F45" s="14" t="s">
        <v>1053</v>
      </c>
      <c r="I45" s="15" t="s">
        <v>1085</v>
      </c>
      <c r="J45" s="24" t="s">
        <v>1086</v>
      </c>
      <c r="L45" t="s">
        <v>147</v>
      </c>
      <c r="O45" t="s">
        <v>20</v>
      </c>
      <c r="Q45" t="s">
        <v>1084</v>
      </c>
    </row>
    <row r="46" spans="1:17" x14ac:dyDescent="0.2">
      <c r="A46" s="2"/>
      <c r="B46" s="2" t="s">
        <v>103</v>
      </c>
      <c r="C46" t="s">
        <v>6</v>
      </c>
      <c r="D46" s="88" t="s">
        <v>9</v>
      </c>
      <c r="E46" t="s">
        <v>9</v>
      </c>
      <c r="F46" s="15" t="s">
        <v>1038</v>
      </c>
      <c r="I46" s="15" t="s">
        <v>1087</v>
      </c>
      <c r="J46" s="24" t="s">
        <v>1088</v>
      </c>
      <c r="L46" t="s">
        <v>152</v>
      </c>
      <c r="O46" t="s">
        <v>23</v>
      </c>
      <c r="Q46" t="s">
        <v>6</v>
      </c>
    </row>
    <row r="47" spans="1:17" x14ac:dyDescent="0.2">
      <c r="A47" s="2"/>
      <c r="B47" s="2" t="s">
        <v>109</v>
      </c>
      <c r="C47" t="s">
        <v>9</v>
      </c>
      <c r="D47" s="88" t="s">
        <v>13</v>
      </c>
      <c r="E47" t="s">
        <v>13</v>
      </c>
      <c r="F47" s="15" t="s">
        <v>1056</v>
      </c>
      <c r="I47" s="14" t="s">
        <v>1089</v>
      </c>
      <c r="J47" s="24" t="s">
        <v>1090</v>
      </c>
      <c r="L47" t="s">
        <v>158</v>
      </c>
      <c r="Q47" t="s">
        <v>9</v>
      </c>
    </row>
    <row r="48" spans="1:17" x14ac:dyDescent="0.2">
      <c r="A48" s="2"/>
      <c r="B48" s="2" t="s">
        <v>112</v>
      </c>
      <c r="C48" t="s">
        <v>13</v>
      </c>
      <c r="D48" s="88"/>
      <c r="F48" s="15" t="s">
        <v>1058</v>
      </c>
      <c r="I48" s="14" t="s">
        <v>1091</v>
      </c>
      <c r="J48" s="24" t="s">
        <v>1092</v>
      </c>
      <c r="L48" t="s">
        <v>162</v>
      </c>
      <c r="Q48" t="s">
        <v>13</v>
      </c>
    </row>
    <row r="49" spans="1:12" x14ac:dyDescent="0.2">
      <c r="A49" s="2"/>
      <c r="B49" s="2" t="s">
        <v>118</v>
      </c>
      <c r="D49" s="88"/>
      <c r="F49" s="15" t="s">
        <v>1060</v>
      </c>
      <c r="I49" s="15" t="s">
        <v>1093</v>
      </c>
      <c r="J49" s="24" t="s">
        <v>1094</v>
      </c>
      <c r="L49" t="s">
        <v>168</v>
      </c>
    </row>
    <row r="50" spans="1:12" x14ac:dyDescent="0.2">
      <c r="A50" s="2"/>
      <c r="B50" s="2" t="s">
        <v>121</v>
      </c>
      <c r="F50" s="15" t="s">
        <v>1062</v>
      </c>
      <c r="L50" t="s">
        <v>174</v>
      </c>
    </row>
    <row r="51" spans="1:12" x14ac:dyDescent="0.2">
      <c r="A51" s="2"/>
      <c r="B51" s="2" t="s">
        <v>124</v>
      </c>
      <c r="F51" s="14" t="s">
        <v>1064</v>
      </c>
      <c r="L51" t="s">
        <v>179</v>
      </c>
    </row>
    <row r="52" spans="1:12" x14ac:dyDescent="0.2">
      <c r="A52" s="2"/>
      <c r="B52" s="2" t="s">
        <v>129</v>
      </c>
      <c r="F52" s="14" t="s">
        <v>1067</v>
      </c>
      <c r="L52" t="s">
        <v>183</v>
      </c>
    </row>
    <row r="53" spans="1:12" x14ac:dyDescent="0.2">
      <c r="A53" s="2"/>
      <c r="B53" s="2" t="s">
        <v>133</v>
      </c>
      <c r="F53" s="14" t="s">
        <v>1073</v>
      </c>
      <c r="L53" t="s">
        <v>186</v>
      </c>
    </row>
    <row r="54" spans="1:12" x14ac:dyDescent="0.2">
      <c r="B54" s="2"/>
      <c r="F54" s="14" t="s">
        <v>1078</v>
      </c>
      <c r="L54" t="s">
        <v>191</v>
      </c>
    </row>
    <row r="55" spans="1:12" x14ac:dyDescent="0.2">
      <c r="F55" s="15" t="s">
        <v>1081</v>
      </c>
      <c r="L55" t="s">
        <v>194</v>
      </c>
    </row>
    <row r="56" spans="1:12" x14ac:dyDescent="0.2">
      <c r="B56" s="22" t="s">
        <v>1095</v>
      </c>
      <c r="C56" s="53" t="s">
        <v>1096</v>
      </c>
      <c r="F56" s="15" t="s">
        <v>1085</v>
      </c>
    </row>
    <row r="57" spans="1:12" x14ac:dyDescent="0.2">
      <c r="B57" s="2" t="s">
        <v>988</v>
      </c>
      <c r="C57" s="2" t="s">
        <v>988</v>
      </c>
      <c r="F57" s="15" t="s">
        <v>1087</v>
      </c>
    </row>
    <row r="58" spans="1:12" x14ac:dyDescent="0.2">
      <c r="B58" s="2" t="s">
        <v>980</v>
      </c>
      <c r="F58" s="14" t="s">
        <v>1089</v>
      </c>
    </row>
    <row r="59" spans="1:12" x14ac:dyDescent="0.2">
      <c r="B59" s="2"/>
      <c r="F59" s="14" t="s">
        <v>1091</v>
      </c>
    </row>
    <row r="60" spans="1:12" x14ac:dyDescent="0.2">
      <c r="F60" s="15" t="s">
        <v>1093</v>
      </c>
    </row>
    <row r="61" spans="1:12" x14ac:dyDescent="0.2">
      <c r="I61" s="89" t="s">
        <v>1097</v>
      </c>
    </row>
    <row r="62" spans="1:12" x14ac:dyDescent="0.2">
      <c r="B62" s="20" t="s">
        <v>1098</v>
      </c>
      <c r="C62" s="54" t="s">
        <v>1099</v>
      </c>
      <c r="D62" s="54" t="s">
        <v>1100</v>
      </c>
      <c r="E62" s="54"/>
      <c r="F62" s="54"/>
      <c r="G62" s="204" t="s">
        <v>65</v>
      </c>
      <c r="I62" s="87" t="s">
        <v>1101</v>
      </c>
    </row>
    <row r="63" spans="1:12" x14ac:dyDescent="0.2">
      <c r="B63" t="s">
        <v>1102</v>
      </c>
      <c r="C63" t="s">
        <v>1103</v>
      </c>
      <c r="D63" t="s">
        <v>1104</v>
      </c>
      <c r="E63" t="s">
        <v>1103</v>
      </c>
      <c r="F63" s="2" t="s">
        <v>1103</v>
      </c>
      <c r="G63" t="s">
        <v>1103</v>
      </c>
      <c r="I63" s="88" t="s">
        <v>1103</v>
      </c>
    </row>
    <row r="64" spans="1:12" x14ac:dyDescent="0.2">
      <c r="B64" t="s">
        <v>1105</v>
      </c>
      <c r="C64" t="s">
        <v>1105</v>
      </c>
      <c r="E64" s="2"/>
      <c r="F64" s="2"/>
      <c r="G64" t="s">
        <v>1105</v>
      </c>
    </row>
    <row r="70" spans="2:8" x14ac:dyDescent="0.2">
      <c r="B70" s="22" t="s">
        <v>30</v>
      </c>
      <c r="C70" s="22" t="s">
        <v>1106</v>
      </c>
      <c r="D70" s="38" t="s">
        <v>1107</v>
      </c>
    </row>
    <row r="71" spans="2:8" x14ac:dyDescent="0.2">
      <c r="B71" s="2" t="s">
        <v>1108</v>
      </c>
      <c r="C71" s="2" t="s">
        <v>1109</v>
      </c>
      <c r="D71" s="2" t="s">
        <v>140</v>
      </c>
    </row>
    <row r="72" spans="2:8" x14ac:dyDescent="0.2">
      <c r="B72" s="2" t="s">
        <v>1110</v>
      </c>
      <c r="C72" s="2" t="s">
        <v>1111</v>
      </c>
      <c r="D72" s="2" t="s">
        <v>83</v>
      </c>
    </row>
    <row r="73" spans="2:8" x14ac:dyDescent="0.2">
      <c r="B73" s="2" t="s">
        <v>1112</v>
      </c>
    </row>
    <row r="74" spans="2:8" x14ac:dyDescent="0.2">
      <c r="B74" s="2" t="s">
        <v>1113</v>
      </c>
    </row>
    <row r="77" spans="2:8" x14ac:dyDescent="0.2">
      <c r="B77" s="22" t="s">
        <v>1114</v>
      </c>
      <c r="C77" s="53" t="s">
        <v>1115</v>
      </c>
      <c r="D77" s="53" t="s">
        <v>1116</v>
      </c>
      <c r="E77" s="53" t="s">
        <v>1117</v>
      </c>
      <c r="F77" s="53" t="s">
        <v>1118</v>
      </c>
      <c r="G77" s="53" t="s">
        <v>1119</v>
      </c>
      <c r="H77" s="22"/>
    </row>
    <row r="78" spans="2:8" x14ac:dyDescent="0.2">
      <c r="B78" s="2" t="s">
        <v>980</v>
      </c>
      <c r="C78" s="2" t="s">
        <v>1120</v>
      </c>
      <c r="D78" s="2" t="s">
        <v>1120</v>
      </c>
      <c r="E78" s="2" t="s">
        <v>1121</v>
      </c>
      <c r="F78" s="2" t="s">
        <v>1121</v>
      </c>
      <c r="G78" s="2" t="s">
        <v>1122</v>
      </c>
    </row>
    <row r="79" spans="2:8" x14ac:dyDescent="0.2">
      <c r="B79" s="2" t="s">
        <v>988</v>
      </c>
      <c r="C79" t="s">
        <v>988</v>
      </c>
      <c r="E79" s="2"/>
      <c r="F79" t="s">
        <v>1122</v>
      </c>
    </row>
    <row r="80" spans="2:8" x14ac:dyDescent="0.2">
      <c r="B80" t="s">
        <v>1120</v>
      </c>
    </row>
    <row r="83" spans="2:3" x14ac:dyDescent="0.2">
      <c r="B83" s="2" t="s">
        <v>1123</v>
      </c>
      <c r="C83" s="2" t="s">
        <v>1124</v>
      </c>
    </row>
    <row r="84" spans="2:3" x14ac:dyDescent="0.2">
      <c r="B84" s="2" t="s">
        <v>1121</v>
      </c>
      <c r="C84" s="2" t="s">
        <v>1125</v>
      </c>
    </row>
    <row r="85" spans="2:3" x14ac:dyDescent="0.2">
      <c r="B85" s="2" t="s">
        <v>1122</v>
      </c>
      <c r="C85" s="2" t="s">
        <v>1126</v>
      </c>
    </row>
    <row r="88" spans="2:3" x14ac:dyDescent="0.2">
      <c r="B88" s="22" t="s">
        <v>1127</v>
      </c>
    </row>
    <row r="89" spans="2:3" x14ac:dyDescent="0.2">
      <c r="B89" t="s">
        <v>1128</v>
      </c>
    </row>
    <row r="90" spans="2:3" x14ac:dyDescent="0.2">
      <c r="B90" t="s">
        <v>1129</v>
      </c>
    </row>
    <row r="94" spans="2:3" x14ac:dyDescent="0.2">
      <c r="B94" s="22" t="s">
        <v>1130</v>
      </c>
    </row>
    <row r="95" spans="2:3" x14ac:dyDescent="0.2">
      <c r="B95" s="2" t="s">
        <v>1131</v>
      </c>
      <c r="C95">
        <v>3050001000</v>
      </c>
    </row>
    <row r="96" spans="2:3" x14ac:dyDescent="0.2">
      <c r="B96" s="2" t="s">
        <v>1132</v>
      </c>
      <c r="C96">
        <v>3050002001</v>
      </c>
    </row>
    <row r="97" spans="2:3" x14ac:dyDescent="0.2">
      <c r="B97" s="2" t="s">
        <v>1133</v>
      </c>
      <c r="C97">
        <v>3050001600</v>
      </c>
    </row>
  </sheetData>
  <sheetProtection selectLockedCells="1"/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rgb="FFD2ECB6"/>
  </sheetPr>
  <dimension ref="A1:O525"/>
  <sheetViews>
    <sheetView topLeftCell="D1" zoomScaleNormal="100" workbookViewId="0">
      <selection activeCell="E6" sqref="E6"/>
    </sheetView>
  </sheetViews>
  <sheetFormatPr defaultColWidth="11.5703125" defaultRowHeight="15" x14ac:dyDescent="0.25"/>
  <cols>
    <col min="1" max="10" width="11.5703125" style="93"/>
    <col min="11" max="11" width="39.5703125" style="93" customWidth="1"/>
    <col min="12" max="12" width="32.5703125" style="93" bestFit="1" customWidth="1"/>
    <col min="13" max="13" width="39" style="177" customWidth="1"/>
    <col min="14" max="14" width="32.5703125" style="184" customWidth="1"/>
    <col min="15" max="15" width="32.28515625" style="93" bestFit="1" customWidth="1"/>
    <col min="16" max="16384" width="11.5703125" style="93"/>
  </cols>
  <sheetData>
    <row r="1" spans="1:15" x14ac:dyDescent="0.25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75"/>
      <c r="N1" s="182"/>
      <c r="O1" s="100"/>
    </row>
    <row r="2" spans="1:15" x14ac:dyDescent="0.25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75" t="str" cm="1">
        <f t="array" ref="M2">IF(AND(EXACT(L7:L87,N7:N87)),"identisch","nicht identisch")</f>
        <v>nicht identisch</v>
      </c>
      <c r="N2" s="182"/>
      <c r="O2" s="100"/>
    </row>
    <row r="3" spans="1:15" x14ac:dyDescent="0.25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75"/>
      <c r="N3" s="182"/>
      <c r="O3" s="100"/>
    </row>
    <row r="4" spans="1:15" x14ac:dyDescent="0.25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75"/>
      <c r="N4" s="182"/>
      <c r="O4" s="100"/>
    </row>
    <row r="5" spans="1:15" ht="45" x14ac:dyDescent="0.25">
      <c r="A5" s="103" t="s">
        <v>1134</v>
      </c>
      <c r="B5" s="103" t="s">
        <v>1135</v>
      </c>
      <c r="C5" s="103" t="s">
        <v>1136</v>
      </c>
      <c r="D5" s="103" t="s">
        <v>1137</v>
      </c>
      <c r="E5" s="103" t="s">
        <v>1138</v>
      </c>
      <c r="F5" s="103" t="s">
        <v>1139</v>
      </c>
      <c r="G5" s="103" t="s">
        <v>1140</v>
      </c>
      <c r="H5" s="103" t="s">
        <v>1141</v>
      </c>
      <c r="I5" s="103" t="s">
        <v>1142</v>
      </c>
      <c r="J5" s="103" t="s">
        <v>1143</v>
      </c>
      <c r="K5" s="104" t="s">
        <v>1144</v>
      </c>
      <c r="L5" s="174" t="s">
        <v>1145</v>
      </c>
      <c r="M5" s="185" t="s">
        <v>1146</v>
      </c>
      <c r="N5" s="186" t="s">
        <v>1147</v>
      </c>
      <c r="O5" s="105" t="s">
        <v>1148</v>
      </c>
    </row>
    <row r="6" spans="1:15" x14ac:dyDescent="0.25">
      <c r="A6" s="106" t="s">
        <v>1149</v>
      </c>
      <c r="B6" s="106" t="s">
        <v>1150</v>
      </c>
      <c r="C6" s="222" t="s">
        <v>1151</v>
      </c>
      <c r="D6" s="107" t="s">
        <v>1152</v>
      </c>
      <c r="E6" s="106" t="s">
        <v>1153</v>
      </c>
      <c r="F6" s="106" t="s">
        <v>1154</v>
      </c>
      <c r="G6" s="108" t="s">
        <v>1152</v>
      </c>
      <c r="H6" s="106" t="s">
        <v>1155</v>
      </c>
      <c r="I6" s="222" t="s">
        <v>1156</v>
      </c>
      <c r="J6" s="109" t="s">
        <v>869</v>
      </c>
      <c r="K6" s="110" t="s">
        <v>1157</v>
      </c>
      <c r="L6" s="96"/>
      <c r="M6" s="178" t="s">
        <v>889</v>
      </c>
      <c r="N6" s="183"/>
      <c r="O6" s="111"/>
    </row>
    <row r="7" spans="1:15" x14ac:dyDescent="0.25">
      <c r="A7" s="106" t="s">
        <v>1158</v>
      </c>
      <c r="B7" s="106"/>
      <c r="C7" s="106" t="s">
        <v>921</v>
      </c>
      <c r="D7" s="106" t="s">
        <v>1159</v>
      </c>
      <c r="E7" s="107" t="s">
        <v>1160</v>
      </c>
      <c r="F7" s="106" t="s">
        <v>1161</v>
      </c>
      <c r="G7" s="106" t="s">
        <v>1159</v>
      </c>
      <c r="H7" s="106" t="s">
        <v>1162</v>
      </c>
      <c r="I7" s="96"/>
      <c r="J7" s="162" t="s">
        <v>871</v>
      </c>
      <c r="K7" s="96" t="s">
        <v>1314</v>
      </c>
      <c r="L7" s="96" t="s">
        <v>305</v>
      </c>
      <c r="M7" s="176" t="s">
        <v>1814</v>
      </c>
      <c r="N7" s="209">
        <v>3052101000</v>
      </c>
      <c r="O7" s="112" t="s">
        <v>1163</v>
      </c>
    </row>
    <row r="8" spans="1:15" x14ac:dyDescent="0.25">
      <c r="A8" s="96"/>
      <c r="B8" s="96"/>
      <c r="C8" s="222" t="s">
        <v>1164</v>
      </c>
      <c r="D8" s="106" t="s">
        <v>1165</v>
      </c>
      <c r="E8" s="106" t="s">
        <v>1166</v>
      </c>
      <c r="F8" s="106" t="s">
        <v>1167</v>
      </c>
      <c r="G8" s="106" t="s">
        <v>1165</v>
      </c>
      <c r="H8" s="96"/>
      <c r="I8" s="96"/>
      <c r="J8" s="162" t="s">
        <v>873</v>
      </c>
      <c r="K8" s="96" t="s">
        <v>1315</v>
      </c>
      <c r="L8" s="96" t="s">
        <v>307</v>
      </c>
      <c r="M8" s="176" t="s">
        <v>1815</v>
      </c>
      <c r="N8" s="209">
        <v>3052102000</v>
      </c>
      <c r="O8" s="112" t="s">
        <v>1168</v>
      </c>
    </row>
    <row r="9" spans="1:15" x14ac:dyDescent="0.25">
      <c r="A9" s="96"/>
      <c r="B9" s="96"/>
      <c r="C9" s="106" t="s">
        <v>906</v>
      </c>
      <c r="D9" s="106" t="s">
        <v>1169</v>
      </c>
      <c r="E9" s="106" t="s">
        <v>1170</v>
      </c>
      <c r="F9" s="106" t="s">
        <v>1171</v>
      </c>
      <c r="G9" s="106" t="s">
        <v>1169</v>
      </c>
      <c r="H9" s="96"/>
      <c r="I9" s="96"/>
      <c r="J9" s="162" t="s">
        <v>875</v>
      </c>
      <c r="K9" s="96" t="s">
        <v>1316</v>
      </c>
      <c r="L9" s="96" t="s">
        <v>309</v>
      </c>
      <c r="M9" s="176" t="s">
        <v>1816</v>
      </c>
      <c r="N9" s="209">
        <v>3052103000</v>
      </c>
      <c r="O9" s="112" t="s">
        <v>1168</v>
      </c>
    </row>
    <row r="10" spans="1:15" x14ac:dyDescent="0.25">
      <c r="A10" s="96"/>
      <c r="B10" s="96"/>
      <c r="C10" s="96"/>
      <c r="D10" s="106" t="s">
        <v>1172</v>
      </c>
      <c r="E10" s="106" t="s">
        <v>1173</v>
      </c>
      <c r="F10" s="106" t="s">
        <v>1174</v>
      </c>
      <c r="G10" s="106" t="s">
        <v>1172</v>
      </c>
      <c r="H10" s="96"/>
      <c r="I10" s="96"/>
      <c r="J10" s="100"/>
      <c r="K10" s="96" t="s">
        <v>1317</v>
      </c>
      <c r="L10" s="96" t="s">
        <v>311</v>
      </c>
      <c r="M10" s="219" t="s">
        <v>1817</v>
      </c>
      <c r="N10" s="209">
        <v>3052104000</v>
      </c>
      <c r="O10" s="112" t="s">
        <v>1168</v>
      </c>
    </row>
    <row r="11" spans="1:15" x14ac:dyDescent="0.25">
      <c r="A11" s="96" t="s">
        <v>1175</v>
      </c>
      <c r="B11" s="96"/>
      <c r="C11" s="96"/>
      <c r="D11" s="106" t="s">
        <v>1176</v>
      </c>
      <c r="E11" s="106" t="s">
        <v>1177</v>
      </c>
      <c r="F11" s="106" t="s">
        <v>1178</v>
      </c>
      <c r="G11" s="106" t="s">
        <v>1176</v>
      </c>
      <c r="H11" s="96"/>
      <c r="I11" s="96"/>
      <c r="J11" s="100"/>
      <c r="K11" s="96" t="s">
        <v>1318</v>
      </c>
      <c r="L11" s="96" t="s">
        <v>313</v>
      </c>
      <c r="M11" s="176" t="s">
        <v>1818</v>
      </c>
      <c r="N11" s="209">
        <v>3052105000</v>
      </c>
      <c r="O11" s="112" t="s">
        <v>1168</v>
      </c>
    </row>
    <row r="12" spans="1:15" x14ac:dyDescent="0.25">
      <c r="A12" s="106" t="s">
        <v>1158</v>
      </c>
      <c r="B12" s="96"/>
      <c r="C12" s="96"/>
      <c r="D12" s="106" t="s">
        <v>1179</v>
      </c>
      <c r="E12" s="106" t="s">
        <v>1180</v>
      </c>
      <c r="F12" s="106" t="s">
        <v>1181</v>
      </c>
      <c r="G12" s="106" t="s">
        <v>1179</v>
      </c>
      <c r="H12" s="96"/>
      <c r="I12" s="96"/>
      <c r="J12" s="100"/>
      <c r="K12" s="96" t="s">
        <v>1319</v>
      </c>
      <c r="L12" s="96" t="s">
        <v>315</v>
      </c>
      <c r="M12" s="176" t="s">
        <v>1819</v>
      </c>
      <c r="N12" s="209">
        <v>3052106000</v>
      </c>
      <c r="O12" s="112" t="s">
        <v>1168</v>
      </c>
    </row>
    <row r="13" spans="1:15" x14ac:dyDescent="0.25">
      <c r="A13" s="96"/>
      <c r="B13" s="96"/>
      <c r="C13" s="96"/>
      <c r="D13" s="106" t="s">
        <v>1182</v>
      </c>
      <c r="E13" s="106" t="s">
        <v>1183</v>
      </c>
      <c r="F13" s="222" t="s">
        <v>1184</v>
      </c>
      <c r="G13" s="222" t="s">
        <v>1182</v>
      </c>
      <c r="H13" s="96"/>
      <c r="I13" s="96"/>
      <c r="J13" s="100"/>
      <c r="K13" s="96" t="s">
        <v>1320</v>
      </c>
      <c r="L13" s="96" t="s">
        <v>317</v>
      </c>
      <c r="M13" s="176" t="s">
        <v>1820</v>
      </c>
      <c r="N13" s="209">
        <v>3052107000</v>
      </c>
      <c r="O13" s="112" t="s">
        <v>1168</v>
      </c>
    </row>
    <row r="14" spans="1:15" x14ac:dyDescent="0.25">
      <c r="A14" s="96"/>
      <c r="B14" s="96"/>
      <c r="C14" s="96"/>
      <c r="D14" s="106" t="s">
        <v>1185</v>
      </c>
      <c r="E14" s="106" t="s">
        <v>1186</v>
      </c>
      <c r="F14" s="106" t="s">
        <v>1187</v>
      </c>
      <c r="G14" s="106" t="s">
        <v>1185</v>
      </c>
      <c r="H14" s="96"/>
      <c r="I14" s="96"/>
      <c r="J14" s="100"/>
      <c r="K14" s="96" t="s">
        <v>1321</v>
      </c>
      <c r="L14" s="96" t="s">
        <v>319</v>
      </c>
      <c r="M14" s="176" t="s">
        <v>1821</v>
      </c>
      <c r="N14" s="209">
        <v>3052108000</v>
      </c>
      <c r="O14" s="112" t="s">
        <v>1168</v>
      </c>
    </row>
    <row r="15" spans="1:15" x14ac:dyDescent="0.25">
      <c r="A15" s="96"/>
      <c r="B15" s="96"/>
      <c r="C15" s="96"/>
      <c r="D15" s="106" t="s">
        <v>1153</v>
      </c>
      <c r="E15" s="106" t="s">
        <v>1188</v>
      </c>
      <c r="F15" s="96"/>
      <c r="G15" s="106" t="s">
        <v>1153</v>
      </c>
      <c r="H15" s="96"/>
      <c r="I15" s="96"/>
      <c r="J15" s="100"/>
      <c r="K15" s="96" t="s">
        <v>1322</v>
      </c>
      <c r="L15" s="96" t="s">
        <v>321</v>
      </c>
      <c r="M15" s="176" t="s">
        <v>1822</v>
      </c>
      <c r="N15" s="209">
        <v>3052109000</v>
      </c>
      <c r="O15" s="112" t="s">
        <v>1168</v>
      </c>
    </row>
    <row r="16" spans="1:15" x14ac:dyDescent="0.25">
      <c r="A16" s="96"/>
      <c r="B16" s="96"/>
      <c r="C16" s="96"/>
      <c r="D16" s="107" t="s">
        <v>1160</v>
      </c>
      <c r="E16" s="106" t="s">
        <v>1189</v>
      </c>
      <c r="F16" s="96"/>
      <c r="G16" s="106" t="s">
        <v>1160</v>
      </c>
      <c r="H16" s="96"/>
      <c r="I16" s="96"/>
      <c r="J16" s="100"/>
      <c r="K16" s="96" t="s">
        <v>1323</v>
      </c>
      <c r="L16" s="96" t="s">
        <v>323</v>
      </c>
      <c r="M16" s="176" t="s">
        <v>1823</v>
      </c>
      <c r="N16" s="209">
        <v>3052110000</v>
      </c>
      <c r="O16" s="112" t="s">
        <v>1190</v>
      </c>
    </row>
    <row r="17" spans="1:15" x14ac:dyDescent="0.25">
      <c r="A17" s="96"/>
      <c r="B17" s="96"/>
      <c r="C17" s="96"/>
      <c r="D17" s="106" t="s">
        <v>1166</v>
      </c>
      <c r="E17" s="106" t="s">
        <v>1191</v>
      </c>
      <c r="F17" s="96"/>
      <c r="G17" s="106" t="s">
        <v>1166</v>
      </c>
      <c r="H17" s="96"/>
      <c r="I17" s="96"/>
      <c r="J17" s="100"/>
      <c r="K17" s="96" t="s">
        <v>1324</v>
      </c>
      <c r="L17" s="96" t="s">
        <v>325</v>
      </c>
      <c r="M17" s="176" t="s">
        <v>1824</v>
      </c>
      <c r="N17" s="209">
        <v>3052111000</v>
      </c>
      <c r="O17" s="112" t="s">
        <v>1190</v>
      </c>
    </row>
    <row r="18" spans="1:15" x14ac:dyDescent="0.25">
      <c r="A18" s="113"/>
      <c r="B18" s="96"/>
      <c r="C18" s="96"/>
      <c r="D18" s="106" t="s">
        <v>1170</v>
      </c>
      <c r="E18" s="106" t="s">
        <v>1192</v>
      </c>
      <c r="F18" s="96"/>
      <c r="G18" s="106" t="s">
        <v>1170</v>
      </c>
      <c r="H18" s="96"/>
      <c r="I18" s="96"/>
      <c r="J18" s="100"/>
      <c r="K18" s="96" t="s">
        <v>1325</v>
      </c>
      <c r="L18" s="96" t="s">
        <v>327</v>
      </c>
      <c r="M18" s="176" t="s">
        <v>1825</v>
      </c>
      <c r="N18" s="209">
        <v>3052112000</v>
      </c>
      <c r="O18" s="112" t="s">
        <v>1190</v>
      </c>
    </row>
    <row r="19" spans="1:15" x14ac:dyDescent="0.25">
      <c r="A19" s="100"/>
      <c r="B19" s="100"/>
      <c r="C19" s="96"/>
      <c r="D19" s="106" t="s">
        <v>1173</v>
      </c>
      <c r="E19" s="106" t="s">
        <v>1193</v>
      </c>
      <c r="F19" s="96"/>
      <c r="G19" s="106" t="s">
        <v>1173</v>
      </c>
      <c r="H19" s="96"/>
      <c r="I19" s="96"/>
      <c r="J19" s="100"/>
      <c r="K19" s="96" t="s">
        <v>1326</v>
      </c>
      <c r="L19" s="96" t="s">
        <v>329</v>
      </c>
      <c r="M19" s="176" t="s">
        <v>1826</v>
      </c>
      <c r="N19" s="209">
        <v>3052113000</v>
      </c>
      <c r="O19" s="112" t="s">
        <v>1190</v>
      </c>
    </row>
    <row r="20" spans="1:15" x14ac:dyDescent="0.25">
      <c r="A20" s="96"/>
      <c r="B20" s="96"/>
      <c r="C20" s="96"/>
      <c r="D20" s="106" t="s">
        <v>1177</v>
      </c>
      <c r="E20" s="106" t="s">
        <v>1194</v>
      </c>
      <c r="F20" s="96"/>
      <c r="G20" s="106" t="s">
        <v>1177</v>
      </c>
      <c r="H20" s="96"/>
      <c r="I20" s="96"/>
      <c r="J20" s="100"/>
      <c r="K20" s="96" t="s">
        <v>1327</v>
      </c>
      <c r="L20" s="96" t="s">
        <v>331</v>
      </c>
      <c r="M20" s="176" t="s">
        <v>1827</v>
      </c>
      <c r="N20" s="209">
        <v>3052114000</v>
      </c>
      <c r="O20" s="112" t="s">
        <v>1190</v>
      </c>
    </row>
    <row r="21" spans="1:15" x14ac:dyDescent="0.25">
      <c r="A21" s="96"/>
      <c r="B21" s="96"/>
      <c r="C21" s="96"/>
      <c r="D21" s="106" t="s">
        <v>1180</v>
      </c>
      <c r="E21" s="106" t="s">
        <v>1195</v>
      </c>
      <c r="F21" s="96"/>
      <c r="G21" s="106" t="s">
        <v>1180</v>
      </c>
      <c r="H21" s="96"/>
      <c r="I21" s="96"/>
      <c r="J21" s="100"/>
      <c r="K21" s="96" t="s">
        <v>1328</v>
      </c>
      <c r="L21" s="96" t="s">
        <v>333</v>
      </c>
      <c r="M21" s="176" t="s">
        <v>1828</v>
      </c>
      <c r="N21" s="209">
        <v>3052115000</v>
      </c>
      <c r="O21" s="112" t="s">
        <v>1190</v>
      </c>
    </row>
    <row r="22" spans="1:15" x14ac:dyDescent="0.25">
      <c r="A22" s="96"/>
      <c r="B22" s="96"/>
      <c r="C22" s="96"/>
      <c r="D22" s="106" t="s">
        <v>1183</v>
      </c>
      <c r="E22" s="106" t="s">
        <v>1196</v>
      </c>
      <c r="F22" s="96"/>
      <c r="G22" s="106" t="s">
        <v>1183</v>
      </c>
      <c r="H22" s="96"/>
      <c r="I22" s="96"/>
      <c r="J22" s="100"/>
      <c r="K22" s="96" t="s">
        <v>1329</v>
      </c>
      <c r="L22" s="96" t="s">
        <v>335</v>
      </c>
      <c r="M22" s="176" t="s">
        <v>1829</v>
      </c>
      <c r="N22" s="209">
        <v>3052116000</v>
      </c>
      <c r="O22" s="112" t="s">
        <v>1190</v>
      </c>
    </row>
    <row r="23" spans="1:15" x14ac:dyDescent="0.25">
      <c r="A23" s="96"/>
      <c r="B23" s="96"/>
      <c r="C23" s="96"/>
      <c r="D23" s="106" t="s">
        <v>1186</v>
      </c>
      <c r="E23" s="106" t="s">
        <v>1197</v>
      </c>
      <c r="F23" s="96"/>
      <c r="G23" s="106" t="s">
        <v>1186</v>
      </c>
      <c r="H23" s="96"/>
      <c r="I23" s="96"/>
      <c r="J23" s="100"/>
      <c r="K23" s="96" t="s">
        <v>1330</v>
      </c>
      <c r="L23" s="96" t="s">
        <v>337</v>
      </c>
      <c r="M23" s="176" t="s">
        <v>1830</v>
      </c>
      <c r="N23" s="209">
        <v>3052117000</v>
      </c>
      <c r="O23" s="112" t="s">
        <v>1190</v>
      </c>
    </row>
    <row r="24" spans="1:15" x14ac:dyDescent="0.25">
      <c r="A24" s="96"/>
      <c r="B24" s="96"/>
      <c r="C24" s="96"/>
      <c r="D24" s="106" t="s">
        <v>1188</v>
      </c>
      <c r="E24" s="106" t="s">
        <v>1198</v>
      </c>
      <c r="F24" s="96"/>
      <c r="G24" s="106" t="s">
        <v>1188</v>
      </c>
      <c r="H24" s="96"/>
      <c r="I24" s="96"/>
      <c r="J24" s="100"/>
      <c r="K24" s="96" t="s">
        <v>1331</v>
      </c>
      <c r="L24" s="96" t="s">
        <v>339</v>
      </c>
      <c r="M24" s="176" t="s">
        <v>1831</v>
      </c>
      <c r="N24" s="209">
        <v>3052118000</v>
      </c>
      <c r="O24" s="112" t="s">
        <v>1168</v>
      </c>
    </row>
    <row r="25" spans="1:15" x14ac:dyDescent="0.25">
      <c r="A25" s="96"/>
      <c r="B25" s="96"/>
      <c r="C25" s="96"/>
      <c r="D25" s="106" t="s">
        <v>1189</v>
      </c>
      <c r="E25" s="106" t="s">
        <v>1199</v>
      </c>
      <c r="F25" s="96"/>
      <c r="G25" s="106" t="s">
        <v>1189</v>
      </c>
      <c r="H25" s="96"/>
      <c r="I25" s="96"/>
      <c r="J25" s="100"/>
      <c r="K25" s="96" t="s">
        <v>1332</v>
      </c>
      <c r="L25" s="96" t="s">
        <v>341</v>
      </c>
      <c r="M25" s="176" t="s">
        <v>1832</v>
      </c>
      <c r="N25" s="209">
        <v>3052119000</v>
      </c>
      <c r="O25" s="112" t="s">
        <v>1168</v>
      </c>
    </row>
    <row r="26" spans="1:15" x14ac:dyDescent="0.25">
      <c r="A26" s="96"/>
      <c r="B26" s="96"/>
      <c r="C26" s="96"/>
      <c r="D26" s="106" t="s">
        <v>1191</v>
      </c>
      <c r="E26" s="106" t="s">
        <v>1200</v>
      </c>
      <c r="F26" s="96"/>
      <c r="G26" s="106" t="s">
        <v>1191</v>
      </c>
      <c r="H26" s="96"/>
      <c r="I26" s="96"/>
      <c r="J26" s="100"/>
      <c r="K26" s="96" t="s">
        <v>1333</v>
      </c>
      <c r="L26" s="96" t="s">
        <v>343</v>
      </c>
      <c r="M26" s="176" t="s">
        <v>1833</v>
      </c>
      <c r="N26" s="209">
        <v>3052120000</v>
      </c>
      <c r="O26" s="112" t="s">
        <v>1168</v>
      </c>
    </row>
    <row r="27" spans="1:15" x14ac:dyDescent="0.25">
      <c r="A27" s="96"/>
      <c r="B27" s="96"/>
      <c r="C27" s="96"/>
      <c r="D27" s="106" t="s">
        <v>1192</v>
      </c>
      <c r="E27" s="107" t="s">
        <v>1201</v>
      </c>
      <c r="F27" s="96"/>
      <c r="G27" s="106" t="s">
        <v>1192</v>
      </c>
      <c r="H27" s="96"/>
      <c r="I27" s="96"/>
      <c r="J27" s="100"/>
      <c r="K27" s="96" t="s">
        <v>1334</v>
      </c>
      <c r="L27" s="96" t="s">
        <v>345</v>
      </c>
      <c r="M27" s="176" t="s">
        <v>1834</v>
      </c>
      <c r="N27" s="209">
        <v>3052121000</v>
      </c>
      <c r="O27" s="112" t="s">
        <v>1168</v>
      </c>
    </row>
    <row r="28" spans="1:15" x14ac:dyDescent="0.25">
      <c r="A28" s="96"/>
      <c r="B28" s="96"/>
      <c r="C28" s="96"/>
      <c r="D28" s="106" t="s">
        <v>1193</v>
      </c>
      <c r="E28" s="106" t="s">
        <v>1202</v>
      </c>
      <c r="F28" s="96"/>
      <c r="G28" s="106" t="s">
        <v>1193</v>
      </c>
      <c r="H28" s="96"/>
      <c r="I28" s="96"/>
      <c r="J28" s="100"/>
      <c r="K28" s="96" t="s">
        <v>1335</v>
      </c>
      <c r="L28" s="96" t="s">
        <v>347</v>
      </c>
      <c r="M28" s="176" t="s">
        <v>1835</v>
      </c>
      <c r="N28" s="209">
        <v>3052122000</v>
      </c>
      <c r="O28" s="112" t="s">
        <v>1190</v>
      </c>
    </row>
    <row r="29" spans="1:15" x14ac:dyDescent="0.25">
      <c r="A29" s="96"/>
      <c r="B29" s="96"/>
      <c r="C29" s="96"/>
      <c r="D29" s="106" t="s">
        <v>1194</v>
      </c>
      <c r="E29" s="106" t="s">
        <v>1203</v>
      </c>
      <c r="F29" s="96"/>
      <c r="G29" s="106" t="s">
        <v>1194</v>
      </c>
      <c r="H29" s="96"/>
      <c r="I29" s="96"/>
      <c r="J29" s="100"/>
      <c r="K29" s="96" t="s">
        <v>1336</v>
      </c>
      <c r="L29" s="96" t="s">
        <v>349</v>
      </c>
      <c r="M29" s="176" t="s">
        <v>1836</v>
      </c>
      <c r="N29" s="209">
        <v>3052123000</v>
      </c>
      <c r="O29" s="112" t="s">
        <v>1190</v>
      </c>
    </row>
    <row r="30" spans="1:15" x14ac:dyDescent="0.25">
      <c r="A30" s="96"/>
      <c r="B30" s="96"/>
      <c r="C30" s="96"/>
      <c r="D30" s="106" t="s">
        <v>1195</v>
      </c>
      <c r="E30" s="106" t="s">
        <v>1204</v>
      </c>
      <c r="F30" s="96"/>
      <c r="G30" s="106" t="s">
        <v>1195</v>
      </c>
      <c r="H30" s="96"/>
      <c r="I30" s="96"/>
      <c r="J30" s="100"/>
      <c r="K30" s="96" t="s">
        <v>1337</v>
      </c>
      <c r="L30" s="96" t="s">
        <v>351</v>
      </c>
      <c r="M30" s="176" t="s">
        <v>1837</v>
      </c>
      <c r="N30" s="209">
        <v>3052124000</v>
      </c>
      <c r="O30" s="112" t="s">
        <v>1190</v>
      </c>
    </row>
    <row r="31" spans="1:15" x14ac:dyDescent="0.25">
      <c r="A31" s="96"/>
      <c r="B31" s="96"/>
      <c r="C31" s="96"/>
      <c r="D31" s="106" t="s">
        <v>1196</v>
      </c>
      <c r="E31" s="106" t="s">
        <v>1205</v>
      </c>
      <c r="F31" s="96"/>
      <c r="G31" s="106" t="s">
        <v>1196</v>
      </c>
      <c r="H31" s="96"/>
      <c r="I31" s="96"/>
      <c r="J31" s="100"/>
      <c r="K31" s="223" t="s">
        <v>1338</v>
      </c>
      <c r="L31" s="96" t="s">
        <v>353</v>
      </c>
      <c r="M31" s="219" t="s">
        <v>1838</v>
      </c>
      <c r="N31" s="209">
        <v>3052125000</v>
      </c>
      <c r="O31" s="112" t="s">
        <v>1190</v>
      </c>
    </row>
    <row r="32" spans="1:15" x14ac:dyDescent="0.25">
      <c r="A32" s="96"/>
      <c r="B32" s="96"/>
      <c r="C32" s="96"/>
      <c r="D32" s="106" t="s">
        <v>1197</v>
      </c>
      <c r="E32" s="106" t="s">
        <v>1206</v>
      </c>
      <c r="F32" s="96"/>
      <c r="G32" s="106" t="s">
        <v>1197</v>
      </c>
      <c r="H32" s="96"/>
      <c r="I32" s="96"/>
      <c r="J32" s="100"/>
      <c r="K32" s="96" t="s">
        <v>1339</v>
      </c>
      <c r="L32" s="96" t="s">
        <v>355</v>
      </c>
      <c r="M32" s="176" t="s">
        <v>1839</v>
      </c>
      <c r="N32" s="209">
        <v>3052126000</v>
      </c>
      <c r="O32" s="112" t="s">
        <v>1190</v>
      </c>
    </row>
    <row r="33" spans="1:15" x14ac:dyDescent="0.25">
      <c r="A33" s="96"/>
      <c r="B33" s="96"/>
      <c r="C33" s="96"/>
      <c r="D33" s="106" t="s">
        <v>1198</v>
      </c>
      <c r="E33" s="106" t="s">
        <v>1207</v>
      </c>
      <c r="F33" s="96"/>
      <c r="G33" s="106" t="s">
        <v>1198</v>
      </c>
      <c r="H33" s="96"/>
      <c r="I33" s="96"/>
      <c r="J33" s="100"/>
      <c r="K33" s="96" t="s">
        <v>1340</v>
      </c>
      <c r="L33" s="96" t="s">
        <v>357</v>
      </c>
      <c r="M33" s="176" t="s">
        <v>1840</v>
      </c>
      <c r="N33" s="209">
        <v>3052127000</v>
      </c>
      <c r="O33" s="112" t="s">
        <v>1190</v>
      </c>
    </row>
    <row r="34" spans="1:15" x14ac:dyDescent="0.25">
      <c r="A34" s="96"/>
      <c r="B34" s="96"/>
      <c r="C34" s="96"/>
      <c r="D34" s="106" t="s">
        <v>1199</v>
      </c>
      <c r="E34" s="106" t="s">
        <v>1208</v>
      </c>
      <c r="F34" s="96"/>
      <c r="G34" s="106" t="s">
        <v>1199</v>
      </c>
      <c r="H34" s="96"/>
      <c r="I34" s="96"/>
      <c r="J34" s="100"/>
      <c r="K34" s="96" t="s">
        <v>1341</v>
      </c>
      <c r="L34" s="96" t="s">
        <v>359</v>
      </c>
      <c r="M34" s="176" t="s">
        <v>1841</v>
      </c>
      <c r="N34" s="209">
        <v>3052128000</v>
      </c>
      <c r="O34" s="112" t="s">
        <v>1190</v>
      </c>
    </row>
    <row r="35" spans="1:15" x14ac:dyDescent="0.25">
      <c r="A35" s="96"/>
      <c r="B35" s="96"/>
      <c r="C35" s="96"/>
      <c r="D35" s="106" t="s">
        <v>1200</v>
      </c>
      <c r="E35" s="106" t="s">
        <v>1209</v>
      </c>
      <c r="F35" s="96"/>
      <c r="G35" s="106" t="s">
        <v>1200</v>
      </c>
      <c r="H35" s="96"/>
      <c r="I35" s="96"/>
      <c r="J35" s="100"/>
      <c r="K35" s="96" t="s">
        <v>1342</v>
      </c>
      <c r="L35" s="96" t="s">
        <v>361</v>
      </c>
      <c r="M35" s="176" t="s">
        <v>1842</v>
      </c>
      <c r="N35" s="209">
        <v>3052129000</v>
      </c>
      <c r="O35" s="112" t="s">
        <v>1190</v>
      </c>
    </row>
    <row r="36" spans="1:15" x14ac:dyDescent="0.25">
      <c r="A36" s="96"/>
      <c r="B36" s="96"/>
      <c r="C36" s="96"/>
      <c r="D36" s="107" t="s">
        <v>1201</v>
      </c>
      <c r="E36" s="106" t="s">
        <v>1210</v>
      </c>
      <c r="F36" s="96"/>
      <c r="G36" s="106" t="s">
        <v>1201</v>
      </c>
      <c r="H36" s="96"/>
      <c r="I36" s="96"/>
      <c r="J36" s="100"/>
      <c r="K36" s="96" t="s">
        <v>1343</v>
      </c>
      <c r="L36" s="96" t="s">
        <v>363</v>
      </c>
      <c r="M36" s="176" t="s">
        <v>1843</v>
      </c>
      <c r="N36" s="209">
        <v>3052130000</v>
      </c>
      <c r="O36" s="112" t="s">
        <v>1190</v>
      </c>
    </row>
    <row r="37" spans="1:15" x14ac:dyDescent="0.25">
      <c r="A37" s="96"/>
      <c r="B37" s="96"/>
      <c r="C37" s="96"/>
      <c r="D37" s="106" t="s">
        <v>1202</v>
      </c>
      <c r="E37" s="106" t="s">
        <v>1211</v>
      </c>
      <c r="F37" s="96"/>
      <c r="G37" s="106" t="s">
        <v>1202</v>
      </c>
      <c r="H37" s="96"/>
      <c r="I37" s="96"/>
      <c r="J37" s="100"/>
      <c r="K37" s="96" t="s">
        <v>1344</v>
      </c>
      <c r="L37" s="96" t="s">
        <v>365</v>
      </c>
      <c r="M37" s="176" t="s">
        <v>1844</v>
      </c>
      <c r="N37" s="209">
        <v>3052131000</v>
      </c>
      <c r="O37" s="112" t="s">
        <v>1212</v>
      </c>
    </row>
    <row r="38" spans="1:15" x14ac:dyDescent="0.25">
      <c r="A38" s="96"/>
      <c r="B38" s="96"/>
      <c r="C38" s="96"/>
      <c r="D38" s="106" t="s">
        <v>1203</v>
      </c>
      <c r="E38" s="106" t="s">
        <v>1213</v>
      </c>
      <c r="F38" s="96"/>
      <c r="G38" s="106" t="s">
        <v>1203</v>
      </c>
      <c r="H38" s="96"/>
      <c r="I38" s="96"/>
      <c r="J38" s="100"/>
      <c r="K38" s="96" t="s">
        <v>1345</v>
      </c>
      <c r="L38" s="96" t="s">
        <v>367</v>
      </c>
      <c r="M38" s="176" t="s">
        <v>1845</v>
      </c>
      <c r="N38" s="209">
        <v>3052132000</v>
      </c>
      <c r="O38" s="112" t="s">
        <v>1212</v>
      </c>
    </row>
    <row r="39" spans="1:15" x14ac:dyDescent="0.25">
      <c r="A39" s="96"/>
      <c r="B39" s="96"/>
      <c r="C39" s="96"/>
      <c r="D39" s="106" t="s">
        <v>1204</v>
      </c>
      <c r="E39" s="106" t="s">
        <v>1214</v>
      </c>
      <c r="F39" s="96"/>
      <c r="G39" s="106" t="s">
        <v>1204</v>
      </c>
      <c r="H39" s="96"/>
      <c r="I39" s="96"/>
      <c r="J39" s="100"/>
      <c r="K39" s="96" t="s">
        <v>1346</v>
      </c>
      <c r="L39" s="96" t="s">
        <v>369</v>
      </c>
      <c r="M39" s="176" t="s">
        <v>1846</v>
      </c>
      <c r="N39" s="209">
        <v>3052133000</v>
      </c>
      <c r="O39" s="112" t="s">
        <v>1168</v>
      </c>
    </row>
    <row r="40" spans="1:15" x14ac:dyDescent="0.25">
      <c r="A40" s="96"/>
      <c r="B40" s="96"/>
      <c r="C40" s="96"/>
      <c r="D40" s="106" t="s">
        <v>1205</v>
      </c>
      <c r="E40" s="106" t="s">
        <v>1215</v>
      </c>
      <c r="F40" s="96"/>
      <c r="G40" s="106" t="s">
        <v>1205</v>
      </c>
      <c r="H40" s="96"/>
      <c r="I40" s="96"/>
      <c r="J40" s="100"/>
      <c r="K40" s="96" t="s">
        <v>1347</v>
      </c>
      <c r="L40" s="96" t="s">
        <v>371</v>
      </c>
      <c r="M40" s="176" t="s">
        <v>1847</v>
      </c>
      <c r="N40" s="209">
        <v>3052134000</v>
      </c>
      <c r="O40" s="112" t="s">
        <v>1190</v>
      </c>
    </row>
    <row r="41" spans="1:15" x14ac:dyDescent="0.25">
      <c r="A41" s="96"/>
      <c r="B41" s="96"/>
      <c r="C41" s="96"/>
      <c r="D41" s="106" t="s">
        <v>1206</v>
      </c>
      <c r="E41" s="106" t="s">
        <v>1216</v>
      </c>
      <c r="F41" s="96"/>
      <c r="G41" s="106" t="s">
        <v>1206</v>
      </c>
      <c r="H41" s="96"/>
      <c r="I41" s="96"/>
      <c r="J41" s="100"/>
      <c r="K41" s="96" t="s">
        <v>1348</v>
      </c>
      <c r="L41" s="96" t="s">
        <v>373</v>
      </c>
      <c r="M41" s="176" t="s">
        <v>1848</v>
      </c>
      <c r="N41" s="209">
        <v>3052135000</v>
      </c>
      <c r="O41" s="112" t="s">
        <v>1190</v>
      </c>
    </row>
    <row r="42" spans="1:15" x14ac:dyDescent="0.25">
      <c r="A42" s="96"/>
      <c r="B42" s="96"/>
      <c r="C42" s="96"/>
      <c r="D42" s="106" t="s">
        <v>1207</v>
      </c>
      <c r="E42" s="106" t="s">
        <v>1217</v>
      </c>
      <c r="F42" s="96"/>
      <c r="G42" s="106" t="s">
        <v>1207</v>
      </c>
      <c r="H42" s="96"/>
      <c r="I42" s="96"/>
      <c r="J42" s="100"/>
      <c r="K42" s="96" t="s">
        <v>1349</v>
      </c>
      <c r="L42" s="96" t="s">
        <v>375</v>
      </c>
      <c r="M42" s="176" t="s">
        <v>1849</v>
      </c>
      <c r="N42" s="209">
        <v>3052136000</v>
      </c>
      <c r="O42" s="112" t="s">
        <v>1190</v>
      </c>
    </row>
    <row r="43" spans="1:15" x14ac:dyDescent="0.25">
      <c r="A43" s="96"/>
      <c r="B43" s="96"/>
      <c r="C43" s="96"/>
      <c r="D43" s="106" t="s">
        <v>1208</v>
      </c>
      <c r="E43" s="106" t="s">
        <v>1218</v>
      </c>
      <c r="F43" s="96"/>
      <c r="G43" s="106" t="s">
        <v>1208</v>
      </c>
      <c r="H43" s="96"/>
      <c r="I43" s="96"/>
      <c r="J43" s="100"/>
      <c r="K43" s="96" t="s">
        <v>1350</v>
      </c>
      <c r="L43" s="96" t="s">
        <v>377</v>
      </c>
      <c r="M43" s="176" t="s">
        <v>1850</v>
      </c>
      <c r="N43" s="209">
        <v>3052137000</v>
      </c>
      <c r="O43" s="112" t="s">
        <v>1190</v>
      </c>
    </row>
    <row r="44" spans="1:15" x14ac:dyDescent="0.25">
      <c r="A44" s="96"/>
      <c r="B44" s="96"/>
      <c r="C44" s="96"/>
      <c r="D44" s="106" t="s">
        <v>1209</v>
      </c>
      <c r="E44" s="106" t="s">
        <v>1219</v>
      </c>
      <c r="F44" s="96"/>
      <c r="G44" s="106" t="s">
        <v>1209</v>
      </c>
      <c r="H44" s="96"/>
      <c r="I44" s="96"/>
      <c r="J44" s="100"/>
      <c r="K44" s="96" t="s">
        <v>1351</v>
      </c>
      <c r="L44" s="96" t="s">
        <v>379</v>
      </c>
      <c r="M44" s="176" t="s">
        <v>1851</v>
      </c>
      <c r="N44" s="209">
        <v>3052138000</v>
      </c>
      <c r="O44" s="112" t="s">
        <v>1190</v>
      </c>
    </row>
    <row r="45" spans="1:15" x14ac:dyDescent="0.25">
      <c r="A45" s="96"/>
      <c r="B45" s="96"/>
      <c r="C45" s="96"/>
      <c r="D45" s="106" t="s">
        <v>1210</v>
      </c>
      <c r="E45" s="106" t="s">
        <v>1220</v>
      </c>
      <c r="F45" s="96"/>
      <c r="G45" s="106" t="s">
        <v>1210</v>
      </c>
      <c r="H45" s="96"/>
      <c r="I45" s="96"/>
      <c r="J45" s="100"/>
      <c r="K45" s="96" t="s">
        <v>1352</v>
      </c>
      <c r="L45" s="96" t="s">
        <v>381</v>
      </c>
      <c r="M45" s="176" t="s">
        <v>1852</v>
      </c>
      <c r="N45" s="209">
        <v>3052139000</v>
      </c>
      <c r="O45" s="112" t="s">
        <v>1212</v>
      </c>
    </row>
    <row r="46" spans="1:15" x14ac:dyDescent="0.25">
      <c r="A46" s="96"/>
      <c r="B46" s="96"/>
      <c r="C46" s="96"/>
      <c r="D46" s="106" t="s">
        <v>1211</v>
      </c>
      <c r="E46" s="106" t="s">
        <v>1221</v>
      </c>
      <c r="F46" s="96"/>
      <c r="G46" s="106" t="s">
        <v>1211</v>
      </c>
      <c r="H46" s="96"/>
      <c r="I46" s="96"/>
      <c r="J46" s="100"/>
      <c r="K46" s="96" t="s">
        <v>1353</v>
      </c>
      <c r="L46" s="96" t="s">
        <v>383</v>
      </c>
      <c r="M46" s="176" t="s">
        <v>1853</v>
      </c>
      <c r="N46" s="209">
        <v>3052140000</v>
      </c>
      <c r="O46" s="112" t="s">
        <v>1190</v>
      </c>
    </row>
    <row r="47" spans="1:15" x14ac:dyDescent="0.25">
      <c r="A47" s="96"/>
      <c r="B47" s="96"/>
      <c r="C47" s="96"/>
      <c r="D47" s="106" t="s">
        <v>1213</v>
      </c>
      <c r="E47" s="106" t="s">
        <v>1222</v>
      </c>
      <c r="F47" s="96"/>
      <c r="G47" s="106" t="s">
        <v>1213</v>
      </c>
      <c r="H47" s="96"/>
      <c r="I47" s="96"/>
      <c r="J47" s="100"/>
      <c r="K47" s="96" t="s">
        <v>1354</v>
      </c>
      <c r="L47" s="96" t="s">
        <v>385</v>
      </c>
      <c r="M47" s="176" t="s">
        <v>1854</v>
      </c>
      <c r="N47" s="209">
        <v>3052141000</v>
      </c>
      <c r="O47" s="112" t="s">
        <v>1190</v>
      </c>
    </row>
    <row r="48" spans="1:15" x14ac:dyDescent="0.25">
      <c r="A48" s="96"/>
      <c r="B48" s="96"/>
      <c r="C48" s="96"/>
      <c r="D48" s="106" t="s">
        <v>1214</v>
      </c>
      <c r="E48" s="106" t="s">
        <v>1223</v>
      </c>
      <c r="F48" s="96"/>
      <c r="G48" s="106" t="s">
        <v>1214</v>
      </c>
      <c r="H48" s="96"/>
      <c r="I48" s="96"/>
      <c r="J48" s="100"/>
      <c r="K48" s="96" t="s">
        <v>1355</v>
      </c>
      <c r="L48" s="96" t="s">
        <v>387</v>
      </c>
      <c r="M48" s="176" t="s">
        <v>1855</v>
      </c>
      <c r="N48" s="209">
        <v>3052142000</v>
      </c>
      <c r="O48" s="112" t="s">
        <v>1212</v>
      </c>
    </row>
    <row r="49" spans="1:15" x14ac:dyDescent="0.25">
      <c r="A49" s="96"/>
      <c r="B49" s="96"/>
      <c r="C49" s="96"/>
      <c r="D49" s="106" t="s">
        <v>1215</v>
      </c>
      <c r="E49" s="106" t="s">
        <v>1224</v>
      </c>
      <c r="F49" s="96"/>
      <c r="G49" s="106" t="s">
        <v>1215</v>
      </c>
      <c r="H49" s="96"/>
      <c r="I49" s="96"/>
      <c r="J49" s="100"/>
      <c r="K49" s="96" t="s">
        <v>1356</v>
      </c>
      <c r="L49" s="96" t="s">
        <v>389</v>
      </c>
      <c r="M49" s="176" t="s">
        <v>1856</v>
      </c>
      <c r="N49" s="209">
        <v>3052143000</v>
      </c>
      <c r="O49" s="112" t="s">
        <v>1212</v>
      </c>
    </row>
    <row r="50" spans="1:15" x14ac:dyDescent="0.25">
      <c r="A50" s="96"/>
      <c r="B50" s="96"/>
      <c r="C50" s="96"/>
      <c r="D50" s="106" t="s">
        <v>1216</v>
      </c>
      <c r="E50" s="106" t="s">
        <v>1225</v>
      </c>
      <c r="F50" s="96"/>
      <c r="G50" s="106" t="s">
        <v>1216</v>
      </c>
      <c r="H50" s="96"/>
      <c r="I50" s="96"/>
      <c r="J50" s="100"/>
      <c r="K50" s="96" t="s">
        <v>1357</v>
      </c>
      <c r="L50" s="96" t="s">
        <v>391</v>
      </c>
      <c r="M50" s="176" t="s">
        <v>1857</v>
      </c>
      <c r="N50" s="209">
        <v>3052144000</v>
      </c>
      <c r="O50" s="112" t="s">
        <v>1212</v>
      </c>
    </row>
    <row r="51" spans="1:15" x14ac:dyDescent="0.25">
      <c r="A51" s="96"/>
      <c r="B51" s="96"/>
      <c r="C51" s="96"/>
      <c r="D51" s="106" t="s">
        <v>1217</v>
      </c>
      <c r="E51" s="106" t="s">
        <v>1226</v>
      </c>
      <c r="F51" s="96"/>
      <c r="G51" s="106" t="s">
        <v>1217</v>
      </c>
      <c r="H51" s="96"/>
      <c r="I51" s="96"/>
      <c r="J51" s="100"/>
      <c r="K51" s="96" t="s">
        <v>1358</v>
      </c>
      <c r="L51" s="96" t="s">
        <v>393</v>
      </c>
      <c r="M51" s="176" t="s">
        <v>1858</v>
      </c>
      <c r="N51" s="209">
        <v>3052145000</v>
      </c>
      <c r="O51" s="112" t="s">
        <v>1212</v>
      </c>
    </row>
    <row r="52" spans="1:15" x14ac:dyDescent="0.25">
      <c r="A52" s="96"/>
      <c r="B52" s="96"/>
      <c r="C52" s="96"/>
      <c r="D52" s="106" t="s">
        <v>1218</v>
      </c>
      <c r="E52" s="106" t="s">
        <v>1227</v>
      </c>
      <c r="F52" s="96"/>
      <c r="G52" s="106" t="s">
        <v>1218</v>
      </c>
      <c r="H52" s="96"/>
      <c r="I52" s="96"/>
      <c r="J52" s="100"/>
      <c r="K52" s="96" t="s">
        <v>1359</v>
      </c>
      <c r="L52" s="96" t="s">
        <v>395</v>
      </c>
      <c r="M52" s="176" t="s">
        <v>1859</v>
      </c>
      <c r="N52" s="209">
        <v>3052146000</v>
      </c>
      <c r="O52" s="112" t="s">
        <v>1190</v>
      </c>
    </row>
    <row r="53" spans="1:15" x14ac:dyDescent="0.25">
      <c r="A53" s="96"/>
      <c r="B53" s="96"/>
      <c r="C53" s="96"/>
      <c r="D53" s="106" t="s">
        <v>1219</v>
      </c>
      <c r="E53" s="106" t="s">
        <v>1228</v>
      </c>
      <c r="F53" s="96"/>
      <c r="G53" s="106" t="s">
        <v>1219</v>
      </c>
      <c r="H53" s="96"/>
      <c r="I53" s="96"/>
      <c r="J53" s="100"/>
      <c r="K53" s="96" t="s">
        <v>1360</v>
      </c>
      <c r="L53" s="96" t="s">
        <v>397</v>
      </c>
      <c r="M53" s="176" t="s">
        <v>1860</v>
      </c>
      <c r="N53" s="209">
        <v>3052147000</v>
      </c>
      <c r="O53" s="112" t="s">
        <v>1190</v>
      </c>
    </row>
    <row r="54" spans="1:15" x14ac:dyDescent="0.25">
      <c r="A54" s="96"/>
      <c r="B54" s="96"/>
      <c r="C54" s="96"/>
      <c r="D54" s="106" t="s">
        <v>1220</v>
      </c>
      <c r="E54" s="106" t="s">
        <v>1229</v>
      </c>
      <c r="F54" s="96"/>
      <c r="G54" s="106" t="s">
        <v>1220</v>
      </c>
      <c r="H54" s="96"/>
      <c r="I54" s="96"/>
      <c r="J54" s="100"/>
      <c r="K54" s="96" t="s">
        <v>1361</v>
      </c>
      <c r="L54" s="96" t="s">
        <v>399</v>
      </c>
      <c r="M54" s="176" t="s">
        <v>1861</v>
      </c>
      <c r="N54" s="209">
        <v>3052148000</v>
      </c>
      <c r="O54" s="112" t="s">
        <v>1190</v>
      </c>
    </row>
    <row r="55" spans="1:15" x14ac:dyDescent="0.25">
      <c r="A55" s="96"/>
      <c r="B55" s="96"/>
      <c r="C55" s="96"/>
      <c r="D55" s="106" t="s">
        <v>1221</v>
      </c>
      <c r="E55" s="106" t="s">
        <v>1230</v>
      </c>
      <c r="F55" s="96"/>
      <c r="G55" s="106" t="s">
        <v>1221</v>
      </c>
      <c r="H55" s="96"/>
      <c r="I55" s="96"/>
      <c r="J55" s="100"/>
      <c r="K55" s="96" t="s">
        <v>1362</v>
      </c>
      <c r="L55" s="96" t="s">
        <v>401</v>
      </c>
      <c r="M55" s="176" t="s">
        <v>1862</v>
      </c>
      <c r="N55" s="209">
        <v>3052149000</v>
      </c>
      <c r="O55" s="112" t="s">
        <v>1190</v>
      </c>
    </row>
    <row r="56" spans="1:15" x14ac:dyDescent="0.25">
      <c r="A56" s="96"/>
      <c r="B56" s="96"/>
      <c r="C56" s="96"/>
      <c r="D56" s="106" t="s">
        <v>1222</v>
      </c>
      <c r="E56" s="106" t="s">
        <v>1231</v>
      </c>
      <c r="F56" s="96"/>
      <c r="G56" s="106" t="s">
        <v>1222</v>
      </c>
      <c r="H56" s="96"/>
      <c r="I56" s="96"/>
      <c r="J56" s="100"/>
      <c r="K56" s="96" t="s">
        <v>1363</v>
      </c>
      <c r="L56" s="96" t="s">
        <v>403</v>
      </c>
      <c r="M56" s="176" t="s">
        <v>1863</v>
      </c>
      <c r="N56" s="209">
        <v>3052150000</v>
      </c>
      <c r="O56" s="112" t="s">
        <v>1190</v>
      </c>
    </row>
    <row r="57" spans="1:15" x14ac:dyDescent="0.25">
      <c r="A57" s="96"/>
      <c r="B57" s="96"/>
      <c r="C57" s="96"/>
      <c r="D57" s="106" t="s">
        <v>1223</v>
      </c>
      <c r="E57" s="106" t="s">
        <v>1232</v>
      </c>
      <c r="F57" s="96"/>
      <c r="G57" s="106" t="s">
        <v>1223</v>
      </c>
      <c r="H57" s="96"/>
      <c r="I57" s="96"/>
      <c r="J57" s="100"/>
      <c r="K57" s="96" t="s">
        <v>1364</v>
      </c>
      <c r="L57" s="96" t="s">
        <v>405</v>
      </c>
      <c r="M57" s="176" t="s">
        <v>1864</v>
      </c>
      <c r="N57" s="209">
        <v>3052151000</v>
      </c>
      <c r="O57" s="112" t="s">
        <v>1212</v>
      </c>
    </row>
    <row r="58" spans="1:15" x14ac:dyDescent="0.25">
      <c r="A58" s="96"/>
      <c r="B58" s="96"/>
      <c r="C58" s="96"/>
      <c r="D58" s="106" t="s">
        <v>1224</v>
      </c>
      <c r="E58" s="106" t="s">
        <v>1233</v>
      </c>
      <c r="F58" s="96"/>
      <c r="G58" s="106" t="s">
        <v>1224</v>
      </c>
      <c r="H58" s="96"/>
      <c r="I58" s="96"/>
      <c r="J58" s="100"/>
      <c r="K58" s="96" t="s">
        <v>1365</v>
      </c>
      <c r="L58" s="96" t="s">
        <v>407</v>
      </c>
      <c r="M58" s="176" t="s">
        <v>1865</v>
      </c>
      <c r="N58" s="209">
        <v>3052152000</v>
      </c>
      <c r="O58" s="112" t="s">
        <v>1212</v>
      </c>
    </row>
    <row r="59" spans="1:15" x14ac:dyDescent="0.25">
      <c r="A59" s="96"/>
      <c r="B59" s="96"/>
      <c r="C59" s="96"/>
      <c r="D59" s="106" t="s">
        <v>1225</v>
      </c>
      <c r="E59" s="106" t="s">
        <v>1234</v>
      </c>
      <c r="F59" s="96"/>
      <c r="G59" s="106" t="s">
        <v>1225</v>
      </c>
      <c r="H59" s="96"/>
      <c r="I59" s="96"/>
      <c r="J59" s="100"/>
      <c r="K59" s="96" t="s">
        <v>1366</v>
      </c>
      <c r="L59" s="96" t="s">
        <v>409</v>
      </c>
      <c r="M59" s="176" t="s">
        <v>1866</v>
      </c>
      <c r="N59" s="209">
        <v>3052153000</v>
      </c>
      <c r="O59" s="112" t="s">
        <v>1212</v>
      </c>
    </row>
    <row r="60" spans="1:15" x14ac:dyDescent="0.25">
      <c r="A60" s="96"/>
      <c r="B60" s="96"/>
      <c r="C60" s="96"/>
      <c r="D60" s="106" t="s">
        <v>1226</v>
      </c>
      <c r="E60" s="106" t="s">
        <v>1235</v>
      </c>
      <c r="F60" s="96"/>
      <c r="G60" s="106" t="s">
        <v>1226</v>
      </c>
      <c r="H60" s="96"/>
      <c r="I60" s="96"/>
      <c r="J60" s="100"/>
      <c r="K60" s="96" t="s">
        <v>1367</v>
      </c>
      <c r="L60" s="96" t="s">
        <v>411</v>
      </c>
      <c r="M60" s="176" t="s">
        <v>1867</v>
      </c>
      <c r="N60" s="209">
        <v>3052154000</v>
      </c>
      <c r="O60" s="112" t="s">
        <v>1212</v>
      </c>
    </row>
    <row r="61" spans="1:15" x14ac:dyDescent="0.25">
      <c r="A61" s="96"/>
      <c r="B61" s="96"/>
      <c r="C61" s="96"/>
      <c r="D61" s="106" t="s">
        <v>1227</v>
      </c>
      <c r="E61" s="106" t="s">
        <v>1236</v>
      </c>
      <c r="F61" s="96"/>
      <c r="G61" s="106" t="s">
        <v>1227</v>
      </c>
      <c r="H61" s="96"/>
      <c r="I61" s="96"/>
      <c r="J61" s="100"/>
      <c r="K61" s="96" t="s">
        <v>1368</v>
      </c>
      <c r="L61" s="96" t="s">
        <v>413</v>
      </c>
      <c r="M61" s="176" t="s">
        <v>1868</v>
      </c>
      <c r="N61" s="209">
        <v>3052155000</v>
      </c>
      <c r="O61" s="112" t="s">
        <v>1212</v>
      </c>
    </row>
    <row r="62" spans="1:15" x14ac:dyDescent="0.25">
      <c r="A62" s="96"/>
      <c r="B62" s="96"/>
      <c r="C62" s="96"/>
      <c r="D62" s="106" t="s">
        <v>1228</v>
      </c>
      <c r="E62" s="106" t="s">
        <v>1237</v>
      </c>
      <c r="F62" s="96"/>
      <c r="G62" s="106" t="s">
        <v>1228</v>
      </c>
      <c r="H62" s="96"/>
      <c r="I62" s="96"/>
      <c r="J62" s="100"/>
      <c r="K62" s="96" t="s">
        <v>1369</v>
      </c>
      <c r="L62" s="96" t="s">
        <v>415</v>
      </c>
      <c r="M62" s="176" t="s">
        <v>1869</v>
      </c>
      <c r="N62" s="209">
        <v>3052156000</v>
      </c>
      <c r="O62" s="112" t="s">
        <v>1212</v>
      </c>
    </row>
    <row r="63" spans="1:15" x14ac:dyDescent="0.25">
      <c r="A63" s="96"/>
      <c r="B63" s="96"/>
      <c r="C63" s="96"/>
      <c r="D63" s="106" t="s">
        <v>1229</v>
      </c>
      <c r="E63" s="106" t="s">
        <v>1238</v>
      </c>
      <c r="F63" s="96"/>
      <c r="G63" s="106" t="s">
        <v>1229</v>
      </c>
      <c r="H63" s="96"/>
      <c r="I63" s="96"/>
      <c r="J63" s="100"/>
      <c r="K63" s="96" t="s">
        <v>1370</v>
      </c>
      <c r="L63" s="96" t="s">
        <v>417</v>
      </c>
      <c r="M63" s="176" t="s">
        <v>1870</v>
      </c>
      <c r="N63" s="209">
        <v>3052157000</v>
      </c>
      <c r="O63" s="112" t="s">
        <v>1190</v>
      </c>
    </row>
    <row r="64" spans="1:15" x14ac:dyDescent="0.25">
      <c r="A64" s="96"/>
      <c r="B64" s="96"/>
      <c r="C64" s="96"/>
      <c r="D64" s="106" t="s">
        <v>1230</v>
      </c>
      <c r="E64" s="106" t="s">
        <v>1239</v>
      </c>
      <c r="F64" s="96"/>
      <c r="G64" s="106" t="s">
        <v>1230</v>
      </c>
      <c r="H64" s="96"/>
      <c r="I64" s="96"/>
      <c r="J64" s="100"/>
      <c r="K64" s="96" t="s">
        <v>1371</v>
      </c>
      <c r="L64" s="96" t="s">
        <v>419</v>
      </c>
      <c r="M64" s="176" t="s">
        <v>1871</v>
      </c>
      <c r="N64" s="209">
        <v>3052158000</v>
      </c>
      <c r="O64" s="112" t="s">
        <v>1212</v>
      </c>
    </row>
    <row r="65" spans="1:15" x14ac:dyDescent="0.25">
      <c r="A65" s="96"/>
      <c r="B65" s="96"/>
      <c r="C65" s="96"/>
      <c r="D65" s="106" t="s">
        <v>1231</v>
      </c>
      <c r="E65" s="106" t="s">
        <v>1240</v>
      </c>
      <c r="F65" s="96"/>
      <c r="G65" s="106" t="s">
        <v>1231</v>
      </c>
      <c r="H65" s="96"/>
      <c r="I65" s="96"/>
      <c r="J65" s="100"/>
      <c r="K65" s="96" t="s">
        <v>1372</v>
      </c>
      <c r="L65" s="96" t="s">
        <v>421</v>
      </c>
      <c r="M65" s="176" t="s">
        <v>1872</v>
      </c>
      <c r="N65" s="209">
        <v>3052159000</v>
      </c>
      <c r="O65" s="112" t="s">
        <v>1212</v>
      </c>
    </row>
    <row r="66" spans="1:15" x14ac:dyDescent="0.25">
      <c r="A66" s="96"/>
      <c r="B66" s="96"/>
      <c r="C66" s="96"/>
      <c r="D66" s="106" t="s">
        <v>1232</v>
      </c>
      <c r="E66" s="106" t="s">
        <v>1241</v>
      </c>
      <c r="F66" s="96"/>
      <c r="G66" s="106" t="s">
        <v>1232</v>
      </c>
      <c r="H66" s="96"/>
      <c r="I66" s="96"/>
      <c r="J66" s="100"/>
      <c r="K66" s="96" t="s">
        <v>1373</v>
      </c>
      <c r="L66" s="96" t="s">
        <v>423</v>
      </c>
      <c r="M66" s="176" t="s">
        <v>1873</v>
      </c>
      <c r="N66" s="209">
        <v>3052160000</v>
      </c>
      <c r="O66" s="112" t="s">
        <v>1212</v>
      </c>
    </row>
    <row r="67" spans="1:15" x14ac:dyDescent="0.25">
      <c r="A67" s="96"/>
      <c r="B67" s="96"/>
      <c r="C67" s="96"/>
      <c r="D67" s="106" t="s">
        <v>1233</v>
      </c>
      <c r="E67" s="106" t="s">
        <v>1242</v>
      </c>
      <c r="F67" s="96"/>
      <c r="G67" s="106" t="s">
        <v>1233</v>
      </c>
      <c r="H67" s="96"/>
      <c r="I67" s="96"/>
      <c r="J67" s="100"/>
      <c r="K67" s="96" t="s">
        <v>1374</v>
      </c>
      <c r="L67" s="96" t="s">
        <v>425</v>
      </c>
      <c r="M67" s="176" t="s">
        <v>1874</v>
      </c>
      <c r="N67" s="209">
        <v>3052161000</v>
      </c>
      <c r="O67" s="112" t="s">
        <v>1212</v>
      </c>
    </row>
    <row r="68" spans="1:15" x14ac:dyDescent="0.25">
      <c r="A68" s="96"/>
      <c r="B68" s="96"/>
      <c r="C68" s="96"/>
      <c r="D68" s="106" t="s">
        <v>1234</v>
      </c>
      <c r="E68" s="106" t="s">
        <v>1243</v>
      </c>
      <c r="F68" s="96"/>
      <c r="G68" s="106" t="s">
        <v>1234</v>
      </c>
      <c r="H68" s="96"/>
      <c r="I68" s="96"/>
      <c r="J68" s="100"/>
      <c r="K68" s="96" t="s">
        <v>1375</v>
      </c>
      <c r="L68" s="96" t="s">
        <v>427</v>
      </c>
      <c r="M68" s="176" t="s">
        <v>1875</v>
      </c>
      <c r="N68" s="209">
        <v>3052162000</v>
      </c>
      <c r="O68" s="112" t="s">
        <v>1212</v>
      </c>
    </row>
    <row r="69" spans="1:15" x14ac:dyDescent="0.25">
      <c r="A69" s="96"/>
      <c r="B69" s="96"/>
      <c r="C69" s="96"/>
      <c r="D69" s="106" t="s">
        <v>1235</v>
      </c>
      <c r="E69" s="106" t="s">
        <v>1244</v>
      </c>
      <c r="F69" s="96"/>
      <c r="G69" s="106" t="s">
        <v>1235</v>
      </c>
      <c r="H69" s="96"/>
      <c r="I69" s="96"/>
      <c r="J69" s="100"/>
      <c r="K69" s="96" t="s">
        <v>1376</v>
      </c>
      <c r="L69" s="96" t="s">
        <v>429</v>
      </c>
      <c r="M69" s="176" t="s">
        <v>1876</v>
      </c>
      <c r="N69" s="209">
        <v>3052163000</v>
      </c>
      <c r="O69" s="112" t="s">
        <v>1212</v>
      </c>
    </row>
    <row r="70" spans="1:15" x14ac:dyDescent="0.25">
      <c r="A70" s="96"/>
      <c r="B70" s="96"/>
      <c r="C70" s="96"/>
      <c r="D70" s="106" t="s">
        <v>1236</v>
      </c>
      <c r="E70" s="106" t="s">
        <v>1245</v>
      </c>
      <c r="F70" s="96"/>
      <c r="G70" s="106" t="s">
        <v>1236</v>
      </c>
      <c r="H70" s="96"/>
      <c r="I70" s="96"/>
      <c r="J70" s="100"/>
      <c r="K70" s="96" t="s">
        <v>1377</v>
      </c>
      <c r="L70" s="96" t="s">
        <v>431</v>
      </c>
      <c r="M70" s="176" t="s">
        <v>1877</v>
      </c>
      <c r="N70" s="209">
        <v>3052164000</v>
      </c>
      <c r="O70" s="112" t="s">
        <v>1212</v>
      </c>
    </row>
    <row r="71" spans="1:15" x14ac:dyDescent="0.25">
      <c r="A71" s="96"/>
      <c r="B71" s="96"/>
      <c r="C71" s="96"/>
      <c r="D71" s="106" t="s">
        <v>1237</v>
      </c>
      <c r="E71" s="106" t="s">
        <v>1246</v>
      </c>
      <c r="F71" s="96"/>
      <c r="G71" s="106" t="s">
        <v>1237</v>
      </c>
      <c r="H71" s="96"/>
      <c r="I71" s="96"/>
      <c r="J71" s="100"/>
      <c r="K71" s="96" t="s">
        <v>1378</v>
      </c>
      <c r="L71" s="96" t="s">
        <v>433</v>
      </c>
      <c r="M71" s="176" t="s">
        <v>1878</v>
      </c>
      <c r="N71" s="209">
        <v>3052165000</v>
      </c>
      <c r="O71" s="112" t="s">
        <v>1212</v>
      </c>
    </row>
    <row r="72" spans="1:15" x14ac:dyDescent="0.25">
      <c r="A72" s="96"/>
      <c r="B72" s="96"/>
      <c r="C72" s="96"/>
      <c r="D72" s="106" t="s">
        <v>1238</v>
      </c>
      <c r="E72" s="106" t="s">
        <v>1247</v>
      </c>
      <c r="F72" s="96"/>
      <c r="G72" s="106" t="s">
        <v>1238</v>
      </c>
      <c r="H72" s="96"/>
      <c r="I72" s="96"/>
      <c r="J72" s="100"/>
      <c r="K72" s="96" t="s">
        <v>1379</v>
      </c>
      <c r="L72" s="96" t="s">
        <v>435</v>
      </c>
      <c r="M72" s="176" t="s">
        <v>1879</v>
      </c>
      <c r="N72" s="209">
        <v>3052166000</v>
      </c>
      <c r="O72" s="112" t="s">
        <v>1212</v>
      </c>
    </row>
    <row r="73" spans="1:15" x14ac:dyDescent="0.25">
      <c r="A73" s="96"/>
      <c r="B73" s="96"/>
      <c r="C73" s="96"/>
      <c r="D73" s="106" t="s">
        <v>1239</v>
      </c>
      <c r="E73" s="106" t="s">
        <v>1248</v>
      </c>
      <c r="F73" s="96"/>
      <c r="G73" s="106" t="s">
        <v>1239</v>
      </c>
      <c r="H73" s="96"/>
      <c r="I73" s="96"/>
      <c r="J73" s="100"/>
      <c r="K73" s="96" t="s">
        <v>1380</v>
      </c>
      <c r="L73" s="96" t="s">
        <v>437</v>
      </c>
      <c r="M73" s="176" t="s">
        <v>1880</v>
      </c>
      <c r="N73" s="209">
        <v>3052167000</v>
      </c>
      <c r="O73" s="112" t="s">
        <v>1212</v>
      </c>
    </row>
    <row r="74" spans="1:15" x14ac:dyDescent="0.25">
      <c r="A74" s="96"/>
      <c r="B74" s="96"/>
      <c r="C74" s="96"/>
      <c r="D74" s="106" t="s">
        <v>1240</v>
      </c>
      <c r="E74" s="106" t="s">
        <v>1249</v>
      </c>
      <c r="F74" s="96"/>
      <c r="G74" s="106" t="s">
        <v>1240</v>
      </c>
      <c r="H74" s="96"/>
      <c r="I74" s="96"/>
      <c r="J74" s="100"/>
      <c r="K74" s="96" t="s">
        <v>1381</v>
      </c>
      <c r="L74" s="96" t="s">
        <v>439</v>
      </c>
      <c r="M74" s="176" t="s">
        <v>1881</v>
      </c>
      <c r="N74" s="209">
        <v>3052168000</v>
      </c>
      <c r="O74" s="112" t="s">
        <v>1212</v>
      </c>
    </row>
    <row r="75" spans="1:15" x14ac:dyDescent="0.25">
      <c r="A75" s="96"/>
      <c r="B75" s="96"/>
      <c r="C75" s="96"/>
      <c r="D75" s="106" t="s">
        <v>1241</v>
      </c>
      <c r="E75" s="106" t="s">
        <v>1250</v>
      </c>
      <c r="F75" s="96"/>
      <c r="G75" s="106" t="s">
        <v>1241</v>
      </c>
      <c r="H75" s="96"/>
      <c r="I75" s="96"/>
      <c r="J75" s="100"/>
      <c r="K75" s="96" t="s">
        <v>1382</v>
      </c>
      <c r="L75" s="96" t="s">
        <v>441</v>
      </c>
      <c r="M75" s="176" t="s">
        <v>1882</v>
      </c>
      <c r="N75" s="209">
        <v>3052169000</v>
      </c>
      <c r="O75" s="112" t="s">
        <v>1212</v>
      </c>
    </row>
    <row r="76" spans="1:15" x14ac:dyDescent="0.25">
      <c r="A76" s="96"/>
      <c r="B76" s="96"/>
      <c r="C76" s="96"/>
      <c r="D76" s="106" t="s">
        <v>1242</v>
      </c>
      <c r="E76" s="106" t="s">
        <v>1251</v>
      </c>
      <c r="F76" s="96"/>
      <c r="G76" s="106" t="s">
        <v>1242</v>
      </c>
      <c r="H76" s="96"/>
      <c r="I76" s="96"/>
      <c r="J76" s="100"/>
      <c r="K76" s="96" t="s">
        <v>1383</v>
      </c>
      <c r="L76" s="96" t="s">
        <v>443</v>
      </c>
      <c r="M76" s="176" t="s">
        <v>1883</v>
      </c>
      <c r="N76" s="209">
        <v>3052170000</v>
      </c>
      <c r="O76" s="112" t="s">
        <v>1212</v>
      </c>
    </row>
    <row r="77" spans="1:15" x14ac:dyDescent="0.25">
      <c r="A77" s="96"/>
      <c r="B77" s="96"/>
      <c r="C77" s="96"/>
      <c r="D77" s="106" t="s">
        <v>1243</v>
      </c>
      <c r="E77" s="106" t="s">
        <v>1252</v>
      </c>
      <c r="F77" s="96"/>
      <c r="G77" s="106" t="s">
        <v>1243</v>
      </c>
      <c r="H77" s="96"/>
      <c r="I77" s="96"/>
      <c r="J77" s="100"/>
      <c r="K77" s="96" t="s">
        <v>1384</v>
      </c>
      <c r="L77" s="96" t="s">
        <v>445</v>
      </c>
      <c r="M77" s="176" t="s">
        <v>1884</v>
      </c>
      <c r="N77" s="209">
        <v>3052171000</v>
      </c>
      <c r="O77" s="112" t="s">
        <v>1212</v>
      </c>
    </row>
    <row r="78" spans="1:15" x14ac:dyDescent="0.25">
      <c r="A78" s="96"/>
      <c r="B78" s="96"/>
      <c r="C78" s="96"/>
      <c r="D78" s="106" t="s">
        <v>1244</v>
      </c>
      <c r="E78" s="96"/>
      <c r="F78" s="96"/>
      <c r="G78" s="106" t="s">
        <v>1244</v>
      </c>
      <c r="H78" s="96"/>
      <c r="I78" s="96"/>
      <c r="J78" s="100"/>
      <c r="K78" s="96" t="s">
        <v>1385</v>
      </c>
      <c r="L78" s="96" t="s">
        <v>447</v>
      </c>
      <c r="M78" s="176" t="s">
        <v>1885</v>
      </c>
      <c r="N78" s="209">
        <v>3052172000</v>
      </c>
      <c r="O78" s="112" t="s">
        <v>1212</v>
      </c>
    </row>
    <row r="79" spans="1:15" x14ac:dyDescent="0.25">
      <c r="A79" s="96"/>
      <c r="B79" s="96"/>
      <c r="C79" s="96"/>
      <c r="D79" s="106" t="s">
        <v>1245</v>
      </c>
      <c r="E79" s="96"/>
      <c r="F79" s="96"/>
      <c r="G79" s="106" t="s">
        <v>1245</v>
      </c>
      <c r="H79" s="96"/>
      <c r="I79" s="96"/>
      <c r="J79" s="100"/>
      <c r="K79" s="96" t="s">
        <v>1386</v>
      </c>
      <c r="L79" s="96" t="s">
        <v>449</v>
      </c>
      <c r="M79" s="176" t="s">
        <v>1886</v>
      </c>
      <c r="N79" s="209">
        <v>3052173000</v>
      </c>
      <c r="O79" s="112" t="s">
        <v>1212</v>
      </c>
    </row>
    <row r="80" spans="1:15" x14ac:dyDescent="0.25">
      <c r="A80" s="96"/>
      <c r="B80" s="96"/>
      <c r="C80" s="96"/>
      <c r="D80" s="106" t="s">
        <v>1246</v>
      </c>
      <c r="E80" s="96"/>
      <c r="F80" s="96"/>
      <c r="G80" s="106" t="s">
        <v>1246</v>
      </c>
      <c r="H80" s="96"/>
      <c r="I80" s="96"/>
      <c r="J80" s="100"/>
      <c r="K80" s="96" t="s">
        <v>1387</v>
      </c>
      <c r="L80" s="96" t="s">
        <v>451</v>
      </c>
      <c r="M80" s="176" t="s">
        <v>1887</v>
      </c>
      <c r="N80" s="209">
        <v>3052174000</v>
      </c>
      <c r="O80" s="112" t="s">
        <v>1212</v>
      </c>
    </row>
    <row r="81" spans="1:15" x14ac:dyDescent="0.25">
      <c r="A81" s="96"/>
      <c r="B81" s="96"/>
      <c r="C81" s="96"/>
      <c r="D81" s="106" t="s">
        <v>1247</v>
      </c>
      <c r="E81" s="96"/>
      <c r="F81" s="96"/>
      <c r="G81" s="106" t="s">
        <v>1247</v>
      </c>
      <c r="H81" s="96"/>
      <c r="I81" s="96"/>
      <c r="J81" s="100"/>
      <c r="K81" s="96" t="s">
        <v>1388</v>
      </c>
      <c r="L81" s="96" t="s">
        <v>453</v>
      </c>
      <c r="M81" s="176" t="s">
        <v>1888</v>
      </c>
      <c r="N81" s="209">
        <v>3052175000</v>
      </c>
      <c r="O81" s="112" t="s">
        <v>1212</v>
      </c>
    </row>
    <row r="82" spans="1:15" x14ac:dyDescent="0.25">
      <c r="A82" s="96"/>
      <c r="B82" s="96"/>
      <c r="C82" s="96"/>
      <c r="D82" s="106" t="s">
        <v>1248</v>
      </c>
      <c r="E82" s="96"/>
      <c r="F82" s="96"/>
      <c r="G82" s="106" t="s">
        <v>1248</v>
      </c>
      <c r="H82" s="96"/>
      <c r="I82" s="96"/>
      <c r="J82" s="100"/>
      <c r="K82" s="96" t="s">
        <v>1389</v>
      </c>
      <c r="L82" s="96" t="s">
        <v>455</v>
      </c>
      <c r="M82" s="176" t="s">
        <v>1889</v>
      </c>
      <c r="N82" s="209">
        <v>3052176000</v>
      </c>
      <c r="O82" s="112" t="s">
        <v>1212</v>
      </c>
    </row>
    <row r="83" spans="1:15" x14ac:dyDescent="0.25">
      <c r="A83" s="96"/>
      <c r="B83" s="96"/>
      <c r="C83" s="96"/>
      <c r="D83" s="106" t="s">
        <v>1249</v>
      </c>
      <c r="E83" s="96"/>
      <c r="F83" s="96"/>
      <c r="G83" s="106" t="s">
        <v>1249</v>
      </c>
      <c r="H83" s="96"/>
      <c r="I83" s="96"/>
      <c r="J83" s="100"/>
      <c r="K83" s="96" t="s">
        <v>1390</v>
      </c>
      <c r="L83" s="96" t="s">
        <v>457</v>
      </c>
      <c r="M83" s="176" t="s">
        <v>1890</v>
      </c>
      <c r="N83" s="209">
        <v>3052177000</v>
      </c>
      <c r="O83" s="112" t="s">
        <v>1212</v>
      </c>
    </row>
    <row r="84" spans="1:15" x14ac:dyDescent="0.25">
      <c r="A84" s="96"/>
      <c r="B84" s="96"/>
      <c r="C84" s="96"/>
      <c r="D84" s="106" t="s">
        <v>1250</v>
      </c>
      <c r="E84" s="96"/>
      <c r="F84" s="96"/>
      <c r="G84" s="106" t="s">
        <v>1250</v>
      </c>
      <c r="H84" s="96"/>
      <c r="I84" s="96"/>
      <c r="J84" s="100"/>
      <c r="K84" s="96" t="s">
        <v>1391</v>
      </c>
      <c r="L84" s="96" t="s">
        <v>459</v>
      </c>
      <c r="M84" s="176" t="s">
        <v>1891</v>
      </c>
      <c r="N84" s="209">
        <v>3052178000</v>
      </c>
      <c r="O84" s="112" t="s">
        <v>1212</v>
      </c>
    </row>
    <row r="85" spans="1:15" x14ac:dyDescent="0.25">
      <c r="A85" s="96"/>
      <c r="B85" s="96"/>
      <c r="C85" s="96"/>
      <c r="D85" s="106" t="s">
        <v>1251</v>
      </c>
      <c r="E85" s="96"/>
      <c r="F85" s="96"/>
      <c r="G85" s="106" t="s">
        <v>1251</v>
      </c>
      <c r="H85" s="96"/>
      <c r="I85" s="96"/>
      <c r="J85" s="100"/>
      <c r="K85" s="96" t="s">
        <v>1392</v>
      </c>
      <c r="L85" s="96" t="s">
        <v>461</v>
      </c>
      <c r="M85" s="176" t="s">
        <v>1892</v>
      </c>
      <c r="N85" s="209">
        <v>3052179000</v>
      </c>
      <c r="O85" s="112" t="s">
        <v>1212</v>
      </c>
    </row>
    <row r="86" spans="1:15" x14ac:dyDescent="0.25">
      <c r="A86" s="96"/>
      <c r="B86" s="96"/>
      <c r="C86" s="96"/>
      <c r="D86" s="106" t="s">
        <v>1252</v>
      </c>
      <c r="E86" s="96"/>
      <c r="F86" s="96"/>
      <c r="G86" s="106" t="s">
        <v>1252</v>
      </c>
      <c r="H86" s="96"/>
      <c r="I86" s="96"/>
      <c r="J86" s="100"/>
      <c r="K86" s="96" t="s">
        <v>1393</v>
      </c>
      <c r="L86" s="96" t="s">
        <v>463</v>
      </c>
      <c r="M86" s="176" t="s">
        <v>1893</v>
      </c>
      <c r="N86" s="209">
        <v>3052180000</v>
      </c>
      <c r="O86" s="112" t="s">
        <v>1212</v>
      </c>
    </row>
    <row r="87" spans="1:15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100"/>
      <c r="K87" s="96" t="s">
        <v>1394</v>
      </c>
      <c r="L87" s="96" t="s">
        <v>465</v>
      </c>
      <c r="M87" s="176" t="s">
        <v>1894</v>
      </c>
      <c r="N87" s="209">
        <v>3052181000</v>
      </c>
      <c r="O87" s="112" t="s">
        <v>1212</v>
      </c>
    </row>
    <row r="88" spans="1:15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100"/>
      <c r="K88" s="110" t="s">
        <v>1253</v>
      </c>
      <c r="L88" s="96"/>
      <c r="M88" s="178" t="s">
        <v>890</v>
      </c>
      <c r="N88" s="209"/>
      <c r="O88" s="112"/>
    </row>
    <row r="89" spans="1:15" x14ac:dyDescent="0.25">
      <c r="A89" s="96"/>
      <c r="B89" s="96"/>
      <c r="C89" s="96"/>
      <c r="D89" s="100"/>
      <c r="E89" s="100"/>
      <c r="F89" s="100"/>
      <c r="G89" s="100"/>
      <c r="H89" s="100"/>
      <c r="I89" s="100"/>
      <c r="J89" s="100"/>
      <c r="K89" s="96" t="s">
        <v>1395</v>
      </c>
      <c r="L89" s="96" t="s">
        <v>468</v>
      </c>
      <c r="M89" s="176" t="s">
        <v>1895</v>
      </c>
      <c r="N89" s="209">
        <v>3052201000</v>
      </c>
      <c r="O89" s="112" t="s">
        <v>1254</v>
      </c>
    </row>
    <row r="90" spans="1:15" x14ac:dyDescent="0.25">
      <c r="A90" s="96"/>
      <c r="B90" s="96"/>
      <c r="C90" s="96"/>
      <c r="D90" s="100"/>
      <c r="E90" s="100"/>
      <c r="F90" s="100"/>
      <c r="G90" s="100"/>
      <c r="H90" s="100"/>
      <c r="I90" s="100"/>
      <c r="J90" s="100"/>
      <c r="K90" s="96" t="s">
        <v>1396</v>
      </c>
      <c r="L90" s="96" t="s">
        <v>470</v>
      </c>
      <c r="M90" s="176" t="s">
        <v>1896</v>
      </c>
      <c r="N90" s="209">
        <v>3052202000</v>
      </c>
      <c r="O90" s="112" t="s">
        <v>1254</v>
      </c>
    </row>
    <row r="91" spans="1:15" x14ac:dyDescent="0.25">
      <c r="A91" s="96"/>
      <c r="B91" s="96"/>
      <c r="C91" s="96"/>
      <c r="D91" s="100"/>
      <c r="E91" s="100"/>
      <c r="F91" s="100"/>
      <c r="G91" s="100"/>
      <c r="H91" s="100"/>
      <c r="I91" s="100"/>
      <c r="J91" s="100"/>
      <c r="K91" s="96" t="s">
        <v>1397</v>
      </c>
      <c r="L91" s="96" t="s">
        <v>472</v>
      </c>
      <c r="M91" s="176" t="s">
        <v>1897</v>
      </c>
      <c r="N91" s="209">
        <v>3052203000</v>
      </c>
      <c r="O91" s="112" t="s">
        <v>1254</v>
      </c>
    </row>
    <row r="92" spans="1:15" x14ac:dyDescent="0.25">
      <c r="A92" s="96"/>
      <c r="B92" s="96"/>
      <c r="C92" s="96"/>
      <c r="D92" s="100"/>
      <c r="E92" s="100"/>
      <c r="F92" s="100"/>
      <c r="G92" s="100"/>
      <c r="H92" s="100"/>
      <c r="I92" s="100"/>
      <c r="J92" s="100"/>
      <c r="K92" s="96" t="s">
        <v>1398</v>
      </c>
      <c r="L92" s="96" t="s">
        <v>474</v>
      </c>
      <c r="M92" s="176" t="s">
        <v>1898</v>
      </c>
      <c r="N92" s="209">
        <v>3052204000</v>
      </c>
      <c r="O92" s="112" t="s">
        <v>1254</v>
      </c>
    </row>
    <row r="93" spans="1:15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96" t="s">
        <v>1399</v>
      </c>
      <c r="L93" s="96" t="s">
        <v>476</v>
      </c>
      <c r="M93" s="176" t="s">
        <v>1899</v>
      </c>
      <c r="N93" s="209">
        <v>3052205000</v>
      </c>
      <c r="O93" s="112" t="s">
        <v>1255</v>
      </c>
    </row>
    <row r="94" spans="1:15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96" t="s">
        <v>1400</v>
      </c>
      <c r="L94" s="96" t="s">
        <v>478</v>
      </c>
      <c r="M94" s="176" t="s">
        <v>1900</v>
      </c>
      <c r="N94" s="209">
        <v>3052206000</v>
      </c>
      <c r="O94" s="112" t="s">
        <v>1255</v>
      </c>
    </row>
    <row r="95" spans="1:15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96" t="s">
        <v>1401</v>
      </c>
      <c r="L95" s="96" t="s">
        <v>480</v>
      </c>
      <c r="M95" s="176" t="s">
        <v>1901</v>
      </c>
      <c r="N95" s="209">
        <v>3052207000</v>
      </c>
      <c r="O95" s="112" t="s">
        <v>1255</v>
      </c>
    </row>
    <row r="96" spans="1:15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96" t="s">
        <v>1402</v>
      </c>
      <c r="L96" s="96" t="s">
        <v>482</v>
      </c>
      <c r="M96" s="176" t="s">
        <v>1902</v>
      </c>
      <c r="N96" s="209">
        <v>3052208000</v>
      </c>
      <c r="O96" s="112" t="s">
        <v>1255</v>
      </c>
    </row>
    <row r="97" spans="1:15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96" t="s">
        <v>1403</v>
      </c>
      <c r="L97" s="96" t="s">
        <v>484</v>
      </c>
      <c r="M97" s="176" t="s">
        <v>1903</v>
      </c>
      <c r="N97" s="209">
        <v>3052209000</v>
      </c>
      <c r="O97" s="112" t="s">
        <v>1254</v>
      </c>
    </row>
    <row r="98" spans="1:15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96" t="s">
        <v>1404</v>
      </c>
      <c r="L98" s="96" t="s">
        <v>486</v>
      </c>
      <c r="M98" s="176" t="s">
        <v>1904</v>
      </c>
      <c r="N98" s="209">
        <v>3052210000</v>
      </c>
      <c r="O98" s="112" t="s">
        <v>1254</v>
      </c>
    </row>
    <row r="99" spans="1:15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96" t="s">
        <v>1405</v>
      </c>
      <c r="L99" s="96" t="s">
        <v>488</v>
      </c>
      <c r="M99" s="176" t="s">
        <v>1905</v>
      </c>
      <c r="N99" s="209">
        <v>3052211000</v>
      </c>
      <c r="O99" s="112" t="s">
        <v>1254</v>
      </c>
    </row>
    <row r="100" spans="1:15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96" t="s">
        <v>1406</v>
      </c>
      <c r="L100" s="96" t="s">
        <v>490</v>
      </c>
      <c r="M100" s="176" t="s">
        <v>1906</v>
      </c>
      <c r="N100" s="209">
        <v>3052212000</v>
      </c>
      <c r="O100" s="112" t="s">
        <v>1254</v>
      </c>
    </row>
    <row r="101" spans="1:15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96" t="s">
        <v>1407</v>
      </c>
      <c r="L101" s="96" t="s">
        <v>492</v>
      </c>
      <c r="M101" s="176" t="s">
        <v>1907</v>
      </c>
      <c r="N101" s="209">
        <v>3052213000</v>
      </c>
      <c r="O101" s="112" t="s">
        <v>1254</v>
      </c>
    </row>
    <row r="102" spans="1:15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96" t="s">
        <v>1408</v>
      </c>
      <c r="L102" s="96" t="s">
        <v>494</v>
      </c>
      <c r="M102" s="176" t="s">
        <v>1908</v>
      </c>
      <c r="N102" s="209">
        <v>3052214000</v>
      </c>
      <c r="O102" s="112" t="s">
        <v>1255</v>
      </c>
    </row>
    <row r="103" spans="1:15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96" t="s">
        <v>1409</v>
      </c>
      <c r="L103" s="96" t="s">
        <v>496</v>
      </c>
      <c r="M103" s="176" t="s">
        <v>1909</v>
      </c>
      <c r="N103" s="209">
        <v>3052215000</v>
      </c>
      <c r="O103" s="112" t="s">
        <v>1255</v>
      </c>
    </row>
    <row r="104" spans="1:15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96" t="s">
        <v>1410</v>
      </c>
      <c r="L104" s="96" t="s">
        <v>498</v>
      </c>
      <c r="M104" s="176" t="s">
        <v>1910</v>
      </c>
      <c r="N104" s="209">
        <v>3052216000</v>
      </c>
      <c r="O104" s="112" t="s">
        <v>1255</v>
      </c>
    </row>
    <row r="105" spans="1:15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96" t="s">
        <v>1411</v>
      </c>
      <c r="L105" s="96" t="s">
        <v>500</v>
      </c>
      <c r="M105" s="176" t="s">
        <v>1911</v>
      </c>
      <c r="N105" s="209">
        <v>3052217000</v>
      </c>
      <c r="O105" s="112" t="s">
        <v>1255</v>
      </c>
    </row>
    <row r="106" spans="1:15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96" t="s">
        <v>1412</v>
      </c>
      <c r="L106" s="96" t="s">
        <v>502</v>
      </c>
      <c r="M106" s="176" t="s">
        <v>1912</v>
      </c>
      <c r="N106" s="209">
        <v>3052218000</v>
      </c>
      <c r="O106" s="112" t="s">
        <v>1255</v>
      </c>
    </row>
    <row r="107" spans="1:15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96" t="s">
        <v>1413</v>
      </c>
      <c r="L107" s="96" t="s">
        <v>504</v>
      </c>
      <c r="M107" s="176" t="s">
        <v>1913</v>
      </c>
      <c r="N107" s="209">
        <v>3052219000</v>
      </c>
      <c r="O107" s="112" t="s">
        <v>1255</v>
      </c>
    </row>
    <row r="108" spans="1:15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96" t="s">
        <v>1414</v>
      </c>
      <c r="L108" s="96" t="s">
        <v>506</v>
      </c>
      <c r="M108" s="176" t="s">
        <v>1914</v>
      </c>
      <c r="N108" s="209">
        <v>3052220000</v>
      </c>
      <c r="O108" s="112" t="s">
        <v>1255</v>
      </c>
    </row>
    <row r="109" spans="1:15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96" t="s">
        <v>1415</v>
      </c>
      <c r="L109" s="96" t="s">
        <v>508</v>
      </c>
      <c r="M109" s="176" t="s">
        <v>1915</v>
      </c>
      <c r="N109" s="209">
        <v>3052221000</v>
      </c>
      <c r="O109" s="112" t="s">
        <v>1255</v>
      </c>
    </row>
    <row r="110" spans="1:15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96" t="s">
        <v>1416</v>
      </c>
      <c r="L110" s="96" t="s">
        <v>510</v>
      </c>
      <c r="M110" s="176" t="s">
        <v>1916</v>
      </c>
      <c r="N110" s="209">
        <v>3052222000</v>
      </c>
      <c r="O110" s="112" t="s">
        <v>1256</v>
      </c>
    </row>
    <row r="111" spans="1:15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96" t="s">
        <v>1417</v>
      </c>
      <c r="L111" s="96" t="s">
        <v>512</v>
      </c>
      <c r="M111" s="176" t="s">
        <v>1917</v>
      </c>
      <c r="N111" s="209">
        <v>3052223000</v>
      </c>
      <c r="O111" s="112" t="s">
        <v>1256</v>
      </c>
    </row>
    <row r="112" spans="1:15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96" t="s">
        <v>1418</v>
      </c>
      <c r="L112" s="96" t="s">
        <v>514</v>
      </c>
      <c r="M112" s="176" t="s">
        <v>1918</v>
      </c>
      <c r="N112" s="209">
        <v>3052224000</v>
      </c>
      <c r="O112" s="112" t="s">
        <v>1254</v>
      </c>
    </row>
    <row r="113" spans="1:15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96" t="s">
        <v>1419</v>
      </c>
      <c r="L113" s="96" t="s">
        <v>516</v>
      </c>
      <c r="M113" s="176" t="s">
        <v>1919</v>
      </c>
      <c r="N113" s="209">
        <v>3052225000</v>
      </c>
      <c r="O113" s="112" t="s">
        <v>1255</v>
      </c>
    </row>
    <row r="114" spans="1:15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96" t="s">
        <v>1420</v>
      </c>
      <c r="L114" s="96" t="s">
        <v>518</v>
      </c>
      <c r="M114" s="176" t="s">
        <v>1920</v>
      </c>
      <c r="N114" s="209">
        <v>3052226000</v>
      </c>
      <c r="O114" s="112" t="s">
        <v>1255</v>
      </c>
    </row>
    <row r="115" spans="1:15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96" t="s">
        <v>1421</v>
      </c>
      <c r="L115" s="96" t="s">
        <v>520</v>
      </c>
      <c r="M115" s="176" t="s">
        <v>1921</v>
      </c>
      <c r="N115" s="209">
        <v>3052227000</v>
      </c>
      <c r="O115" s="112" t="s">
        <v>1255</v>
      </c>
    </row>
    <row r="116" spans="1:15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96" t="s">
        <v>1422</v>
      </c>
      <c r="L116" s="96" t="s">
        <v>522</v>
      </c>
      <c r="M116" s="176" t="s">
        <v>1922</v>
      </c>
      <c r="N116" s="209">
        <v>3052228000</v>
      </c>
      <c r="O116" s="112" t="s">
        <v>1255</v>
      </c>
    </row>
    <row r="117" spans="1:15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96" t="s">
        <v>1423</v>
      </c>
      <c r="L117" s="96" t="s">
        <v>524</v>
      </c>
      <c r="M117" s="176" t="s">
        <v>1923</v>
      </c>
      <c r="N117" s="209">
        <v>3052229000</v>
      </c>
      <c r="O117" s="112" t="s">
        <v>1255</v>
      </c>
    </row>
    <row r="118" spans="1:15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96" t="s">
        <v>1424</v>
      </c>
      <c r="L118" s="96" t="s">
        <v>526</v>
      </c>
      <c r="M118" s="176" t="s">
        <v>1924</v>
      </c>
      <c r="N118" s="209">
        <v>3052230000</v>
      </c>
      <c r="O118" s="112" t="s">
        <v>1255</v>
      </c>
    </row>
    <row r="119" spans="1:15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96" t="s">
        <v>1425</v>
      </c>
      <c r="L119" s="96" t="s">
        <v>528</v>
      </c>
      <c r="M119" s="176" t="s">
        <v>1925</v>
      </c>
      <c r="N119" s="209">
        <v>3052231000</v>
      </c>
      <c r="O119" s="112" t="s">
        <v>1255</v>
      </c>
    </row>
    <row r="120" spans="1:15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96" t="s">
        <v>1426</v>
      </c>
      <c r="L120" s="96" t="s">
        <v>530</v>
      </c>
      <c r="M120" s="176" t="s">
        <v>1926</v>
      </c>
      <c r="N120" s="209">
        <v>3052232000</v>
      </c>
      <c r="O120" s="112" t="s">
        <v>1255</v>
      </c>
    </row>
    <row r="121" spans="1:15" x14ac:dyDescent="0.25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96" t="s">
        <v>1427</v>
      </c>
      <c r="L121" s="96" t="s">
        <v>532</v>
      </c>
      <c r="M121" s="176" t="s">
        <v>1927</v>
      </c>
      <c r="N121" s="209">
        <v>3052233000</v>
      </c>
      <c r="O121" s="112" t="s">
        <v>1256</v>
      </c>
    </row>
    <row r="122" spans="1:15" x14ac:dyDescent="0.25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96" t="s">
        <v>1428</v>
      </c>
      <c r="L122" s="96" t="s">
        <v>534</v>
      </c>
      <c r="M122" s="176" t="s">
        <v>1928</v>
      </c>
      <c r="N122" s="209">
        <v>3052234000</v>
      </c>
      <c r="O122" s="112" t="s">
        <v>1256</v>
      </c>
    </row>
    <row r="123" spans="1:15" x14ac:dyDescent="0.25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96" t="s">
        <v>1429</v>
      </c>
      <c r="L123" s="96" t="s">
        <v>536</v>
      </c>
      <c r="M123" s="176" t="s">
        <v>1929</v>
      </c>
      <c r="N123" s="209">
        <v>3052235000</v>
      </c>
      <c r="O123" s="112" t="s">
        <v>1256</v>
      </c>
    </row>
    <row r="124" spans="1:15" x14ac:dyDescent="0.25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96" t="s">
        <v>1430</v>
      </c>
      <c r="L124" s="96" t="s">
        <v>538</v>
      </c>
      <c r="M124" s="176" t="s">
        <v>1930</v>
      </c>
      <c r="N124" s="209">
        <v>3052236000</v>
      </c>
      <c r="O124" s="112" t="s">
        <v>1256</v>
      </c>
    </row>
    <row r="125" spans="1:15" x14ac:dyDescent="0.25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96" t="s">
        <v>1431</v>
      </c>
      <c r="L125" s="96" t="s">
        <v>540</v>
      </c>
      <c r="M125" s="176" t="s">
        <v>1931</v>
      </c>
      <c r="N125" s="209">
        <v>3052237000</v>
      </c>
      <c r="O125" s="112" t="s">
        <v>1255</v>
      </c>
    </row>
    <row r="126" spans="1:15" x14ac:dyDescent="0.25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96" t="s">
        <v>1432</v>
      </c>
      <c r="L126" s="96" t="s">
        <v>542</v>
      </c>
      <c r="M126" s="176" t="s">
        <v>1932</v>
      </c>
      <c r="N126" s="209">
        <v>3052238000</v>
      </c>
      <c r="O126" s="112" t="s">
        <v>1255</v>
      </c>
    </row>
    <row r="127" spans="1:15" x14ac:dyDescent="0.25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96" t="s">
        <v>1433</v>
      </c>
      <c r="L127" s="96" t="s">
        <v>544</v>
      </c>
      <c r="M127" s="176" t="s">
        <v>1933</v>
      </c>
      <c r="N127" s="209">
        <v>3052239000</v>
      </c>
      <c r="O127" s="112" t="s">
        <v>1255</v>
      </c>
    </row>
    <row r="128" spans="1:15" x14ac:dyDescent="0.25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96" t="s">
        <v>1434</v>
      </c>
      <c r="L128" s="96" t="s">
        <v>546</v>
      </c>
      <c r="M128" s="176" t="s">
        <v>1934</v>
      </c>
      <c r="N128" s="209">
        <v>3052240000</v>
      </c>
      <c r="O128" s="112" t="s">
        <v>1255</v>
      </c>
    </row>
    <row r="129" spans="1:15" x14ac:dyDescent="0.25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96" t="s">
        <v>1435</v>
      </c>
      <c r="L129" s="96" t="s">
        <v>548</v>
      </c>
      <c r="M129" s="176" t="s">
        <v>1935</v>
      </c>
      <c r="N129" s="209">
        <v>3052241000</v>
      </c>
      <c r="O129" s="112" t="s">
        <v>1255</v>
      </c>
    </row>
    <row r="130" spans="1:15" x14ac:dyDescent="0.25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96" t="s">
        <v>1436</v>
      </c>
      <c r="L130" s="96" t="s">
        <v>550</v>
      </c>
      <c r="M130" s="176" t="s">
        <v>1936</v>
      </c>
      <c r="N130" s="209">
        <v>3052242000</v>
      </c>
      <c r="O130" s="112" t="s">
        <v>1256</v>
      </c>
    </row>
    <row r="131" spans="1:15" x14ac:dyDescent="0.2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96" t="s">
        <v>1437</v>
      </c>
      <c r="L131" s="96" t="s">
        <v>552</v>
      </c>
      <c r="M131" s="176" t="s">
        <v>1937</v>
      </c>
      <c r="N131" s="209">
        <v>3052243000</v>
      </c>
      <c r="O131" s="112" t="s">
        <v>1256</v>
      </c>
    </row>
    <row r="132" spans="1:15" x14ac:dyDescent="0.25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96" t="s">
        <v>1438</v>
      </c>
      <c r="L132" s="96" t="s">
        <v>554</v>
      </c>
      <c r="M132" s="176" t="s">
        <v>1938</v>
      </c>
      <c r="N132" s="209">
        <v>3052244000</v>
      </c>
      <c r="O132" s="112" t="s">
        <v>1256</v>
      </c>
    </row>
    <row r="133" spans="1:15" x14ac:dyDescent="0.25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96" t="s">
        <v>1439</v>
      </c>
      <c r="L133" s="96" t="s">
        <v>556</v>
      </c>
      <c r="M133" s="176" t="s">
        <v>1939</v>
      </c>
      <c r="N133" s="209">
        <v>3052245000</v>
      </c>
      <c r="O133" s="112" t="s">
        <v>1256</v>
      </c>
    </row>
    <row r="134" spans="1:15" x14ac:dyDescent="0.25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96" t="s">
        <v>1440</v>
      </c>
      <c r="L134" s="96" t="s">
        <v>558</v>
      </c>
      <c r="M134" s="176" t="s">
        <v>1940</v>
      </c>
      <c r="N134" s="209">
        <v>3052246000</v>
      </c>
      <c r="O134" s="112" t="s">
        <v>1256</v>
      </c>
    </row>
    <row r="135" spans="1:15" x14ac:dyDescent="0.25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96" t="s">
        <v>1441</v>
      </c>
      <c r="L135" s="96" t="s">
        <v>560</v>
      </c>
      <c r="M135" s="176" t="s">
        <v>1941</v>
      </c>
      <c r="N135" s="209">
        <v>3052247000</v>
      </c>
      <c r="O135" s="112" t="s">
        <v>1256</v>
      </c>
    </row>
    <row r="136" spans="1:15" x14ac:dyDescent="0.25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96" t="s">
        <v>1442</v>
      </c>
      <c r="L136" s="96" t="s">
        <v>562</v>
      </c>
      <c r="M136" s="176" t="s">
        <v>1942</v>
      </c>
      <c r="N136" s="209">
        <v>3052248000</v>
      </c>
      <c r="O136" s="112" t="s">
        <v>1256</v>
      </c>
    </row>
    <row r="137" spans="1:15" x14ac:dyDescent="0.25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96" t="s">
        <v>1443</v>
      </c>
      <c r="L137" s="96" t="s">
        <v>564</v>
      </c>
      <c r="M137" s="176" t="s">
        <v>1943</v>
      </c>
      <c r="N137" s="209">
        <v>3052249000</v>
      </c>
      <c r="O137" s="112" t="s">
        <v>1255</v>
      </c>
    </row>
    <row r="138" spans="1:15" x14ac:dyDescent="0.25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96" t="s">
        <v>1444</v>
      </c>
      <c r="L138" s="96" t="s">
        <v>566</v>
      </c>
      <c r="M138" s="176" t="s">
        <v>1944</v>
      </c>
      <c r="N138" s="209">
        <v>3052250000</v>
      </c>
      <c r="O138" s="112" t="s">
        <v>1256</v>
      </c>
    </row>
    <row r="139" spans="1:15" x14ac:dyDescent="0.25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96" t="s">
        <v>1445</v>
      </c>
      <c r="L139" s="96" t="s">
        <v>568</v>
      </c>
      <c r="M139" s="176" t="s">
        <v>1945</v>
      </c>
      <c r="N139" s="209">
        <v>3052251000</v>
      </c>
      <c r="O139" s="112" t="s">
        <v>1256</v>
      </c>
    </row>
    <row r="140" spans="1:15" x14ac:dyDescent="0.25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96" t="s">
        <v>1446</v>
      </c>
      <c r="L140" s="96" t="s">
        <v>570</v>
      </c>
      <c r="M140" s="176" t="s">
        <v>1946</v>
      </c>
      <c r="N140" s="209">
        <v>3052252000</v>
      </c>
      <c r="O140" s="112" t="s">
        <v>1256</v>
      </c>
    </row>
    <row r="141" spans="1:15" x14ac:dyDescent="0.25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96" t="s">
        <v>1447</v>
      </c>
      <c r="L141" s="96" t="s">
        <v>572</v>
      </c>
      <c r="M141" s="176" t="s">
        <v>1947</v>
      </c>
      <c r="N141" s="209">
        <v>3052253000</v>
      </c>
      <c r="O141" s="112" t="s">
        <v>1256</v>
      </c>
    </row>
    <row r="142" spans="1:15" x14ac:dyDescent="0.25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96" t="s">
        <v>1448</v>
      </c>
      <c r="L142" s="96" t="s">
        <v>574</v>
      </c>
      <c r="M142" s="176" t="s">
        <v>1948</v>
      </c>
      <c r="N142" s="209">
        <v>3052254000</v>
      </c>
      <c r="O142" s="112" t="s">
        <v>1256</v>
      </c>
    </row>
    <row r="143" spans="1:15" x14ac:dyDescent="0.25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96" t="s">
        <v>1449</v>
      </c>
      <c r="L143" s="96" t="s">
        <v>576</v>
      </c>
      <c r="M143" s="176" t="s">
        <v>1949</v>
      </c>
      <c r="N143" s="209">
        <v>3052255000</v>
      </c>
      <c r="O143" s="112" t="s">
        <v>1256</v>
      </c>
    </row>
    <row r="144" spans="1:15" x14ac:dyDescent="0.25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96" t="s">
        <v>1450</v>
      </c>
      <c r="L144" s="96" t="s">
        <v>578</v>
      </c>
      <c r="M144" s="176" t="s">
        <v>1950</v>
      </c>
      <c r="N144" s="209">
        <v>3052256000</v>
      </c>
      <c r="O144" s="112" t="s">
        <v>1256</v>
      </c>
    </row>
    <row r="145" spans="1:15" x14ac:dyDescent="0.25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96" t="s">
        <v>1451</v>
      </c>
      <c r="L145" s="96" t="s">
        <v>580</v>
      </c>
      <c r="M145" s="176" t="s">
        <v>1951</v>
      </c>
      <c r="N145" s="209">
        <v>3052257000</v>
      </c>
      <c r="O145" s="112" t="s">
        <v>1256</v>
      </c>
    </row>
    <row r="146" spans="1:15" x14ac:dyDescent="0.25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96" t="s">
        <v>1452</v>
      </c>
      <c r="L146" s="96" t="s">
        <v>582</v>
      </c>
      <c r="M146" s="176" t="s">
        <v>1952</v>
      </c>
      <c r="N146" s="209">
        <v>3052258000</v>
      </c>
      <c r="O146" s="112" t="s">
        <v>1256</v>
      </c>
    </row>
    <row r="147" spans="1:15" x14ac:dyDescent="0.25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96" t="s">
        <v>1453</v>
      </c>
      <c r="L147" s="96" t="s">
        <v>584</v>
      </c>
      <c r="M147" s="176" t="s">
        <v>1953</v>
      </c>
      <c r="N147" s="209">
        <v>3052259000</v>
      </c>
      <c r="O147" s="112" t="s">
        <v>1256</v>
      </c>
    </row>
    <row r="148" spans="1:15" x14ac:dyDescent="0.25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96" t="s">
        <v>1454</v>
      </c>
      <c r="L148" s="96" t="s">
        <v>586</v>
      </c>
      <c r="M148" s="176" t="s">
        <v>1954</v>
      </c>
      <c r="N148" s="209">
        <v>3052260000</v>
      </c>
      <c r="O148" s="112" t="s">
        <v>1256</v>
      </c>
    </row>
    <row r="149" spans="1:15" x14ac:dyDescent="0.25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96" t="s">
        <v>1455</v>
      </c>
      <c r="L149" s="96" t="s">
        <v>588</v>
      </c>
      <c r="M149" s="176" t="s">
        <v>1955</v>
      </c>
      <c r="N149" s="209">
        <v>3052261000</v>
      </c>
      <c r="O149" s="112" t="s">
        <v>1256</v>
      </c>
    </row>
    <row r="150" spans="1:15" x14ac:dyDescent="0.25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96" t="s">
        <v>1456</v>
      </c>
      <c r="L150" s="96" t="s">
        <v>590</v>
      </c>
      <c r="M150" s="176" t="s">
        <v>1956</v>
      </c>
      <c r="N150" s="209">
        <v>3052262000</v>
      </c>
      <c r="O150" s="112" t="s">
        <v>1256</v>
      </c>
    </row>
    <row r="151" spans="1:15" x14ac:dyDescent="0.25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96" t="s">
        <v>1457</v>
      </c>
      <c r="L151" s="96" t="s">
        <v>592</v>
      </c>
      <c r="M151" s="176" t="s">
        <v>1957</v>
      </c>
      <c r="N151" s="209">
        <v>3052263000</v>
      </c>
      <c r="O151" s="112" t="s">
        <v>1256</v>
      </c>
    </row>
    <row r="152" spans="1:15" x14ac:dyDescent="0.25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96" t="s">
        <v>1458</v>
      </c>
      <c r="L152" s="96" t="s">
        <v>594</v>
      </c>
      <c r="M152" s="176" t="s">
        <v>1958</v>
      </c>
      <c r="N152" s="209">
        <v>3052264000</v>
      </c>
      <c r="O152" s="112" t="s">
        <v>1256</v>
      </c>
    </row>
    <row r="153" spans="1:15" x14ac:dyDescent="0.25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96" t="s">
        <v>1459</v>
      </c>
      <c r="L153" s="96" t="s">
        <v>596</v>
      </c>
      <c r="M153" s="176" t="s">
        <v>1959</v>
      </c>
      <c r="N153" s="209">
        <v>3052265000</v>
      </c>
      <c r="O153" s="112" t="s">
        <v>1256</v>
      </c>
    </row>
    <row r="154" spans="1:15" x14ac:dyDescent="0.25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96" t="s">
        <v>1460</v>
      </c>
      <c r="L154" s="96" t="s">
        <v>598</v>
      </c>
      <c r="M154" s="176" t="s">
        <v>1960</v>
      </c>
      <c r="N154" s="209">
        <v>3052266000</v>
      </c>
      <c r="O154" s="112" t="s">
        <v>1256</v>
      </c>
    </row>
    <row r="155" spans="1:15" x14ac:dyDescent="0.25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96" t="s">
        <v>1461</v>
      </c>
      <c r="L155" s="96" t="s">
        <v>600</v>
      </c>
      <c r="M155" s="176" t="s">
        <v>1961</v>
      </c>
      <c r="N155" s="209">
        <v>3052267000</v>
      </c>
      <c r="O155" s="112" t="s">
        <v>1256</v>
      </c>
    </row>
    <row r="156" spans="1:15" x14ac:dyDescent="0.25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96" t="s">
        <v>1462</v>
      </c>
      <c r="L156" s="96" t="s">
        <v>602</v>
      </c>
      <c r="M156" s="176" t="s">
        <v>1962</v>
      </c>
      <c r="N156" s="209">
        <v>3052268000</v>
      </c>
      <c r="O156" s="112" t="s">
        <v>1256</v>
      </c>
    </row>
    <row r="157" spans="1:15" x14ac:dyDescent="0.25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96" t="s">
        <v>1463</v>
      </c>
      <c r="L157" s="96" t="s">
        <v>604</v>
      </c>
      <c r="M157" s="176" t="s">
        <v>1963</v>
      </c>
      <c r="N157" s="209">
        <v>3052269000</v>
      </c>
      <c r="O157" s="112" t="s">
        <v>1256</v>
      </c>
    </row>
    <row r="158" spans="1:15" x14ac:dyDescent="0.25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96" t="s">
        <v>1464</v>
      </c>
      <c r="L158" s="96" t="s">
        <v>606</v>
      </c>
      <c r="M158" s="176" t="s">
        <v>1964</v>
      </c>
      <c r="N158" s="209">
        <v>3052270000</v>
      </c>
      <c r="O158" s="112" t="s">
        <v>1256</v>
      </c>
    </row>
    <row r="159" spans="1:15" x14ac:dyDescent="0.25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96" t="s">
        <v>1465</v>
      </c>
      <c r="L159" s="96" t="s">
        <v>608</v>
      </c>
      <c r="M159" s="176" t="s">
        <v>1965</v>
      </c>
      <c r="N159" s="209">
        <v>3052271000</v>
      </c>
      <c r="O159" s="112" t="s">
        <v>1256</v>
      </c>
    </row>
    <row r="160" spans="1:15" x14ac:dyDescent="0.25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96" t="s">
        <v>1466</v>
      </c>
      <c r="L160" s="96" t="s">
        <v>610</v>
      </c>
      <c r="M160" s="176" t="s">
        <v>1966</v>
      </c>
      <c r="N160" s="209">
        <v>3052272000</v>
      </c>
      <c r="O160" s="112" t="s">
        <v>1256</v>
      </c>
    </row>
    <row r="161" spans="1:15" x14ac:dyDescent="0.25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10" t="s">
        <v>1257</v>
      </c>
      <c r="L161" s="96"/>
      <c r="M161" s="178" t="s">
        <v>891</v>
      </c>
      <c r="N161" s="209"/>
      <c r="O161" s="112"/>
    </row>
    <row r="162" spans="1:15" x14ac:dyDescent="0.25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96" t="s">
        <v>1467</v>
      </c>
      <c r="L162" s="114">
        <v>3051190000</v>
      </c>
      <c r="M162" s="179" t="s">
        <v>1967</v>
      </c>
      <c r="N162" s="209">
        <v>3052301000</v>
      </c>
      <c r="O162" s="224" t="s">
        <v>1258</v>
      </c>
    </row>
    <row r="163" spans="1:15" x14ac:dyDescent="0.25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96" t="s">
        <v>1468</v>
      </c>
      <c r="L163" s="114">
        <v>3051190100</v>
      </c>
      <c r="M163" s="179" t="s">
        <v>1968</v>
      </c>
      <c r="N163" s="209">
        <v>3052302000</v>
      </c>
      <c r="O163" s="224" t="s">
        <v>1258</v>
      </c>
    </row>
    <row r="164" spans="1:15" x14ac:dyDescent="0.25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96" t="s">
        <v>1469</v>
      </c>
      <c r="L164" s="114">
        <v>3051190200</v>
      </c>
      <c r="M164" s="179" t="s">
        <v>1969</v>
      </c>
      <c r="N164" s="209">
        <v>3052303000</v>
      </c>
      <c r="O164" s="224" t="s">
        <v>1258</v>
      </c>
    </row>
    <row r="165" spans="1:15" x14ac:dyDescent="0.25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96" t="s">
        <v>1470</v>
      </c>
      <c r="L165" s="114">
        <v>3051190300</v>
      </c>
      <c r="M165" s="179" t="s">
        <v>1970</v>
      </c>
      <c r="N165" s="209">
        <v>3052304000</v>
      </c>
      <c r="O165" s="224" t="s">
        <v>1258</v>
      </c>
    </row>
    <row r="166" spans="1:15" x14ac:dyDescent="0.25">
      <c r="A166" s="100"/>
      <c r="B166" s="100"/>
      <c r="C166" s="100"/>
      <c r="D166" s="100"/>
      <c r="E166" s="100"/>
      <c r="F166" s="100"/>
      <c r="G166" s="100"/>
      <c r="H166" s="100"/>
      <c r="I166" s="100"/>
      <c r="J166" s="100"/>
      <c r="K166" s="96" t="s">
        <v>1471</v>
      </c>
      <c r="L166" s="114">
        <v>3051190400</v>
      </c>
      <c r="M166" s="179" t="s">
        <v>1971</v>
      </c>
      <c r="N166" s="209">
        <v>3052305000</v>
      </c>
      <c r="O166" s="224" t="s">
        <v>1258</v>
      </c>
    </row>
    <row r="167" spans="1:15" x14ac:dyDescent="0.25">
      <c r="A167" s="100"/>
      <c r="B167" s="100"/>
      <c r="C167" s="100"/>
      <c r="D167" s="100"/>
      <c r="E167" s="100"/>
      <c r="F167" s="100"/>
      <c r="G167" s="100"/>
      <c r="H167" s="100"/>
      <c r="I167" s="100"/>
      <c r="J167" s="100"/>
      <c r="K167" s="96" t="s">
        <v>1472</v>
      </c>
      <c r="L167" s="114">
        <v>3051190500</v>
      </c>
      <c r="M167" s="179" t="s">
        <v>1972</v>
      </c>
      <c r="N167" s="209">
        <v>3052306000</v>
      </c>
      <c r="O167" s="224" t="s">
        <v>1258</v>
      </c>
    </row>
    <row r="168" spans="1:15" x14ac:dyDescent="0.25">
      <c r="A168" s="100"/>
      <c r="B168" s="100"/>
      <c r="C168" s="100"/>
      <c r="D168" s="100"/>
      <c r="E168" s="100"/>
      <c r="F168" s="100"/>
      <c r="G168" s="100"/>
      <c r="H168" s="100"/>
      <c r="I168" s="100"/>
      <c r="J168" s="100"/>
      <c r="K168" s="96" t="s">
        <v>1473</v>
      </c>
      <c r="L168" s="114">
        <v>3051190600</v>
      </c>
      <c r="M168" s="179" t="s">
        <v>1973</v>
      </c>
      <c r="N168" s="209">
        <v>3052307000</v>
      </c>
      <c r="O168" s="224" t="s">
        <v>1258</v>
      </c>
    </row>
    <row r="169" spans="1:15" x14ac:dyDescent="0.25">
      <c r="A169" s="100"/>
      <c r="B169" s="100"/>
      <c r="C169" s="100"/>
      <c r="D169" s="100"/>
      <c r="E169" s="100"/>
      <c r="F169" s="100"/>
      <c r="G169" s="100"/>
      <c r="H169" s="100"/>
      <c r="I169" s="100"/>
      <c r="J169" s="100"/>
      <c r="K169" s="96" t="s">
        <v>1474</v>
      </c>
      <c r="L169" s="114">
        <v>3051190700</v>
      </c>
      <c r="M169" s="179" t="s">
        <v>1974</v>
      </c>
      <c r="N169" s="209">
        <v>3052308000</v>
      </c>
      <c r="O169" s="224" t="s">
        <v>1258</v>
      </c>
    </row>
    <row r="170" spans="1:15" x14ac:dyDescent="0.25">
      <c r="A170" s="100"/>
      <c r="B170" s="100"/>
      <c r="C170" s="100"/>
      <c r="D170" s="100"/>
      <c r="E170" s="100"/>
      <c r="F170" s="100"/>
      <c r="G170" s="100"/>
      <c r="H170" s="100"/>
      <c r="I170" s="100"/>
      <c r="J170" s="100"/>
      <c r="K170" s="96" t="s">
        <v>1475</v>
      </c>
      <c r="L170" s="114">
        <v>3051190800</v>
      </c>
      <c r="M170" s="179" t="s">
        <v>1975</v>
      </c>
      <c r="N170" s="209">
        <v>3052309000</v>
      </c>
      <c r="O170" s="224" t="s">
        <v>1258</v>
      </c>
    </row>
    <row r="171" spans="1:15" x14ac:dyDescent="0.25">
      <c r="A171" s="100"/>
      <c r="B171" s="100"/>
      <c r="C171" s="100"/>
      <c r="D171" s="100"/>
      <c r="E171" s="100"/>
      <c r="F171" s="100"/>
      <c r="G171" s="100"/>
      <c r="H171" s="100"/>
      <c r="I171" s="100"/>
      <c r="J171" s="100"/>
      <c r="K171" s="110" t="s">
        <v>1259</v>
      </c>
      <c r="L171" s="96"/>
      <c r="M171" s="178" t="s">
        <v>892</v>
      </c>
      <c r="N171" s="209"/>
      <c r="O171" s="112"/>
    </row>
    <row r="172" spans="1:15" x14ac:dyDescent="0.25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96" t="s">
        <v>1476</v>
      </c>
      <c r="L172" s="96" t="s">
        <v>623</v>
      </c>
      <c r="M172" s="176" t="s">
        <v>1976</v>
      </c>
      <c r="N172" s="209">
        <v>3052301000</v>
      </c>
      <c r="O172" s="112" t="s">
        <v>1260</v>
      </c>
    </row>
    <row r="173" spans="1:15" x14ac:dyDescent="0.25">
      <c r="A173" s="100"/>
      <c r="B173" s="100"/>
      <c r="C173" s="100"/>
      <c r="D173" s="100"/>
      <c r="E173" s="100"/>
      <c r="F173" s="100"/>
      <c r="G173" s="100"/>
      <c r="H173" s="100"/>
      <c r="I173" s="100"/>
      <c r="J173" s="100"/>
      <c r="K173" s="96" t="s">
        <v>1477</v>
      </c>
      <c r="L173" s="96" t="s">
        <v>625</v>
      </c>
      <c r="M173" s="176" t="s">
        <v>1977</v>
      </c>
      <c r="N173" s="209">
        <v>3052302000</v>
      </c>
      <c r="O173" s="112" t="s">
        <v>1261</v>
      </c>
    </row>
    <row r="174" spans="1:15" x14ac:dyDescent="0.25">
      <c r="A174" s="100"/>
      <c r="B174" s="100"/>
      <c r="C174" s="100"/>
      <c r="D174" s="100"/>
      <c r="E174" s="100"/>
      <c r="F174" s="100"/>
      <c r="G174" s="100"/>
      <c r="H174" s="100"/>
      <c r="I174" s="100"/>
      <c r="J174" s="100"/>
      <c r="K174" s="96" t="s">
        <v>1478</v>
      </c>
      <c r="L174" s="96" t="s">
        <v>627</v>
      </c>
      <c r="M174" s="176" t="s">
        <v>1978</v>
      </c>
      <c r="N174" s="209">
        <v>3052303000</v>
      </c>
      <c r="O174" s="112" t="s">
        <v>1261</v>
      </c>
    </row>
    <row r="175" spans="1:15" x14ac:dyDescent="0.25">
      <c r="A175" s="100"/>
      <c r="B175" s="100"/>
      <c r="C175" s="100"/>
      <c r="D175" s="100"/>
      <c r="E175" s="100"/>
      <c r="F175" s="100"/>
      <c r="G175" s="100"/>
      <c r="H175" s="100"/>
      <c r="I175" s="100"/>
      <c r="J175" s="100"/>
      <c r="K175" s="96" t="s">
        <v>1479</v>
      </c>
      <c r="L175" s="96" t="s">
        <v>629</v>
      </c>
      <c r="M175" s="176" t="s">
        <v>1979</v>
      </c>
      <c r="N175" s="209">
        <v>3052304000</v>
      </c>
      <c r="O175" s="112" t="s">
        <v>1261</v>
      </c>
    </row>
    <row r="176" spans="1:15" x14ac:dyDescent="0.25">
      <c r="A176" s="100"/>
      <c r="B176" s="100"/>
      <c r="C176" s="100"/>
      <c r="D176" s="100"/>
      <c r="E176" s="100"/>
      <c r="F176" s="100"/>
      <c r="G176" s="100"/>
      <c r="H176" s="100"/>
      <c r="I176" s="100"/>
      <c r="J176" s="100"/>
      <c r="K176" s="96" t="s">
        <v>1480</v>
      </c>
      <c r="L176" s="96" t="s">
        <v>631</v>
      </c>
      <c r="M176" s="176" t="s">
        <v>1980</v>
      </c>
      <c r="N176" s="209">
        <v>3052305000</v>
      </c>
      <c r="O176" s="112" t="s">
        <v>1261</v>
      </c>
    </row>
    <row r="177" spans="1:15" x14ac:dyDescent="0.25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96" t="s">
        <v>1481</v>
      </c>
      <c r="L177" s="96" t="s">
        <v>633</v>
      </c>
      <c r="M177" s="176" t="s">
        <v>1981</v>
      </c>
      <c r="N177" s="209">
        <v>3052306000</v>
      </c>
      <c r="O177" s="112" t="s">
        <v>1261</v>
      </c>
    </row>
    <row r="178" spans="1:15" x14ac:dyDescent="0.25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96" t="s">
        <v>1482</v>
      </c>
      <c r="L178" s="96" t="s">
        <v>635</v>
      </c>
      <c r="M178" s="176" t="s">
        <v>1982</v>
      </c>
      <c r="N178" s="209">
        <v>3052307000</v>
      </c>
      <c r="O178" s="112" t="s">
        <v>1261</v>
      </c>
    </row>
    <row r="179" spans="1:15" x14ac:dyDescent="0.25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96" t="s">
        <v>1483</v>
      </c>
      <c r="L179" s="96" t="s">
        <v>637</v>
      </c>
      <c r="M179" s="176" t="s">
        <v>1983</v>
      </c>
      <c r="N179" s="209">
        <v>3052308000</v>
      </c>
      <c r="O179" s="112" t="s">
        <v>1262</v>
      </c>
    </row>
    <row r="180" spans="1:15" x14ac:dyDescent="0.25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96" t="s">
        <v>1484</v>
      </c>
      <c r="L180" s="96" t="s">
        <v>639</v>
      </c>
      <c r="M180" s="176" t="s">
        <v>1984</v>
      </c>
      <c r="N180" s="209">
        <v>3052309000</v>
      </c>
      <c r="O180" s="112" t="s">
        <v>1262</v>
      </c>
    </row>
    <row r="181" spans="1:15" x14ac:dyDescent="0.25">
      <c r="A181" s="100"/>
      <c r="B181" s="100"/>
      <c r="C181" s="100"/>
      <c r="D181" s="100"/>
      <c r="E181" s="100"/>
      <c r="F181" s="100"/>
      <c r="G181" s="100"/>
      <c r="H181" s="100"/>
      <c r="I181" s="100"/>
      <c r="J181" s="100"/>
      <c r="K181" s="223" t="s">
        <v>2314</v>
      </c>
      <c r="L181" s="225" t="s">
        <v>666</v>
      </c>
      <c r="M181" s="219" t="s">
        <v>1985</v>
      </c>
      <c r="N181" s="225" t="s">
        <v>666</v>
      </c>
      <c r="O181" s="112" t="s">
        <v>1262</v>
      </c>
    </row>
    <row r="182" spans="1:15" x14ac:dyDescent="0.25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223" t="s">
        <v>2315</v>
      </c>
      <c r="L182" s="225" t="s">
        <v>666</v>
      </c>
      <c r="M182" s="219" t="s">
        <v>1986</v>
      </c>
      <c r="N182" s="225" t="s">
        <v>666</v>
      </c>
      <c r="O182" s="112" t="s">
        <v>1262</v>
      </c>
    </row>
    <row r="183" spans="1:15" x14ac:dyDescent="0.25">
      <c r="A183" s="100"/>
      <c r="B183" s="100"/>
      <c r="C183" s="100"/>
      <c r="D183" s="100"/>
      <c r="E183" s="100"/>
      <c r="F183" s="100"/>
      <c r="G183" s="100"/>
      <c r="H183" s="100"/>
      <c r="I183" s="100"/>
      <c r="J183" s="100"/>
      <c r="K183" s="223" t="s">
        <v>2316</v>
      </c>
      <c r="L183" s="225" t="s">
        <v>666</v>
      </c>
      <c r="M183" s="219" t="s">
        <v>1987</v>
      </c>
      <c r="N183" s="225" t="s">
        <v>666</v>
      </c>
      <c r="O183" s="112" t="s">
        <v>1262</v>
      </c>
    </row>
    <row r="184" spans="1:15" x14ac:dyDescent="0.25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223" t="s">
        <v>2317</v>
      </c>
      <c r="L184" s="225" t="s">
        <v>666</v>
      </c>
      <c r="M184" s="219" t="s">
        <v>1988</v>
      </c>
      <c r="N184" s="225" t="s">
        <v>666</v>
      </c>
      <c r="O184" s="112" t="s">
        <v>1262</v>
      </c>
    </row>
    <row r="185" spans="1:15" x14ac:dyDescent="0.25">
      <c r="A185" s="100"/>
      <c r="B185" s="100"/>
      <c r="C185" s="100"/>
      <c r="D185" s="100"/>
      <c r="E185" s="100"/>
      <c r="F185" s="100"/>
      <c r="G185" s="100"/>
      <c r="H185" s="100"/>
      <c r="I185" s="100"/>
      <c r="J185" s="100"/>
      <c r="K185" s="110" t="s">
        <v>1263</v>
      </c>
      <c r="L185" s="96"/>
      <c r="M185" s="178" t="s">
        <v>894</v>
      </c>
      <c r="N185" s="209"/>
      <c r="O185" s="112"/>
    </row>
    <row r="186" spans="1:15" x14ac:dyDescent="0.25">
      <c r="A186" s="100"/>
      <c r="B186" s="100"/>
      <c r="C186" s="100"/>
      <c r="D186" s="100"/>
      <c r="E186" s="100"/>
      <c r="F186" s="100"/>
      <c r="G186" s="100"/>
      <c r="H186" s="100"/>
      <c r="I186" s="100"/>
      <c r="J186" s="100"/>
      <c r="K186" s="96" t="s">
        <v>1485</v>
      </c>
      <c r="L186" s="114">
        <v>3051350000</v>
      </c>
      <c r="M186" s="176" t="s">
        <v>1989</v>
      </c>
      <c r="N186" s="209">
        <v>3052350000</v>
      </c>
      <c r="O186" s="112" t="s">
        <v>1264</v>
      </c>
    </row>
    <row r="187" spans="1:15" x14ac:dyDescent="0.25">
      <c r="A187" s="100"/>
      <c r="B187" s="100"/>
      <c r="C187" s="100"/>
      <c r="D187" s="100"/>
      <c r="E187" s="100"/>
      <c r="F187" s="100"/>
      <c r="G187" s="100"/>
      <c r="H187" s="100"/>
      <c r="I187" s="100"/>
      <c r="J187" s="100"/>
      <c r="K187" s="96" t="s">
        <v>1486</v>
      </c>
      <c r="L187" s="114">
        <v>3051351000</v>
      </c>
      <c r="M187" s="176" t="s">
        <v>1990</v>
      </c>
      <c r="N187" s="209">
        <v>3052351000</v>
      </c>
      <c r="O187" s="112" t="s">
        <v>1265</v>
      </c>
    </row>
    <row r="188" spans="1:15" x14ac:dyDescent="0.25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96" t="s">
        <v>1487</v>
      </c>
      <c r="L188" s="114">
        <v>3051352000</v>
      </c>
      <c r="M188" s="176" t="s">
        <v>1991</v>
      </c>
      <c r="N188" s="209">
        <v>3052352000</v>
      </c>
      <c r="O188" s="112" t="s">
        <v>1265</v>
      </c>
    </row>
    <row r="189" spans="1:15" x14ac:dyDescent="0.25">
      <c r="A189" s="100"/>
      <c r="B189" s="100"/>
      <c r="C189" s="100"/>
      <c r="D189" s="100"/>
      <c r="E189" s="100"/>
      <c r="F189" s="100"/>
      <c r="G189" s="100"/>
      <c r="H189" s="100"/>
      <c r="I189" s="100"/>
      <c r="J189" s="100"/>
      <c r="K189" s="96" t="s">
        <v>1488</v>
      </c>
      <c r="L189" s="114">
        <v>3051353000</v>
      </c>
      <c r="M189" s="176" t="s">
        <v>1992</v>
      </c>
      <c r="N189" s="209">
        <v>3052353000</v>
      </c>
      <c r="O189" s="112" t="s">
        <v>1265</v>
      </c>
    </row>
    <row r="190" spans="1:15" x14ac:dyDescent="0.25">
      <c r="A190" s="100"/>
      <c r="B190" s="100"/>
      <c r="C190" s="100"/>
      <c r="D190" s="100"/>
      <c r="E190" s="100"/>
      <c r="F190" s="100"/>
      <c r="G190" s="100"/>
      <c r="H190" s="100"/>
      <c r="I190" s="100"/>
      <c r="J190" s="100"/>
      <c r="K190" s="96" t="s">
        <v>1489</v>
      </c>
      <c r="L190" s="114">
        <v>3051354000</v>
      </c>
      <c r="M190" s="176" t="s">
        <v>1993</v>
      </c>
      <c r="N190" s="209">
        <v>3052354000</v>
      </c>
      <c r="O190" s="112" t="s">
        <v>1265</v>
      </c>
    </row>
    <row r="191" spans="1:15" x14ac:dyDescent="0.25">
      <c r="A191" s="100"/>
      <c r="B191" s="100"/>
      <c r="C191" s="100"/>
      <c r="D191" s="100"/>
      <c r="E191" s="100"/>
      <c r="F191" s="100"/>
      <c r="G191" s="100"/>
      <c r="H191" s="100"/>
      <c r="I191" s="100"/>
      <c r="J191" s="100"/>
      <c r="K191" s="96" t="s">
        <v>1490</v>
      </c>
      <c r="L191" s="114">
        <v>3051355000</v>
      </c>
      <c r="M191" s="176" t="s">
        <v>1994</v>
      </c>
      <c r="N191" s="209">
        <v>3052355000</v>
      </c>
      <c r="O191" s="112" t="s">
        <v>1265</v>
      </c>
    </row>
    <row r="192" spans="1:15" x14ac:dyDescent="0.25">
      <c r="A192" s="100"/>
      <c r="B192" s="100"/>
      <c r="C192" s="100"/>
      <c r="D192" s="100"/>
      <c r="E192" s="100"/>
      <c r="F192" s="100"/>
      <c r="G192" s="100"/>
      <c r="H192" s="100"/>
      <c r="I192" s="100"/>
      <c r="J192" s="100"/>
      <c r="K192" s="96" t="s">
        <v>1491</v>
      </c>
      <c r="L192" s="114">
        <v>3051356000</v>
      </c>
      <c r="M192" s="176" t="s">
        <v>1995</v>
      </c>
      <c r="N192" s="209">
        <v>3052356000</v>
      </c>
      <c r="O192" s="112" t="s">
        <v>1265</v>
      </c>
    </row>
    <row r="193" spans="1:15" x14ac:dyDescent="0.25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96" t="s">
        <v>1492</v>
      </c>
      <c r="L193" s="114">
        <v>3051357000</v>
      </c>
      <c r="M193" s="176" t="s">
        <v>1996</v>
      </c>
      <c r="N193" s="209">
        <v>3052357000</v>
      </c>
      <c r="O193" s="112" t="s">
        <v>1265</v>
      </c>
    </row>
    <row r="194" spans="1:15" x14ac:dyDescent="0.25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96" t="s">
        <v>1493</v>
      </c>
      <c r="L194" s="114">
        <v>3051358000</v>
      </c>
      <c r="M194" s="176" t="s">
        <v>1997</v>
      </c>
      <c r="N194" s="209">
        <v>3052358000</v>
      </c>
      <c r="O194" s="112" t="s">
        <v>1265</v>
      </c>
    </row>
    <row r="195" spans="1:15" x14ac:dyDescent="0.25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96" t="s">
        <v>1494</v>
      </c>
      <c r="L195" s="114">
        <v>3051359000</v>
      </c>
      <c r="M195" s="176" t="s">
        <v>1998</v>
      </c>
      <c r="N195" s="209">
        <v>3052359000</v>
      </c>
      <c r="O195" s="112" t="s">
        <v>1266</v>
      </c>
    </row>
    <row r="196" spans="1:15" x14ac:dyDescent="0.25">
      <c r="A196" s="100"/>
      <c r="B196" s="100"/>
      <c r="C196" s="100"/>
      <c r="D196" s="100"/>
      <c r="E196" s="100"/>
      <c r="F196" s="100"/>
      <c r="G196" s="100"/>
      <c r="H196" s="100"/>
      <c r="I196" s="100"/>
      <c r="J196" s="100"/>
      <c r="K196" s="96" t="s">
        <v>1495</v>
      </c>
      <c r="L196" s="114">
        <v>3051360000</v>
      </c>
      <c r="M196" s="176" t="s">
        <v>1999</v>
      </c>
      <c r="N196" s="209">
        <v>3052360000</v>
      </c>
      <c r="O196" s="112" t="s">
        <v>1265</v>
      </c>
    </row>
    <row r="197" spans="1:15" x14ac:dyDescent="0.25">
      <c r="A197" s="100"/>
      <c r="B197" s="100"/>
      <c r="C197" s="100"/>
      <c r="D197" s="100"/>
      <c r="E197" s="100"/>
      <c r="F197" s="100"/>
      <c r="G197" s="100"/>
      <c r="H197" s="100"/>
      <c r="I197" s="100"/>
      <c r="J197" s="100"/>
      <c r="K197" s="96" t="s">
        <v>1496</v>
      </c>
      <c r="L197" s="114">
        <v>3051361000</v>
      </c>
      <c r="M197" s="176" t="s">
        <v>2000</v>
      </c>
      <c r="N197" s="209">
        <v>3052361000</v>
      </c>
      <c r="O197" s="112" t="s">
        <v>1265</v>
      </c>
    </row>
    <row r="198" spans="1:15" x14ac:dyDescent="0.25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96" t="s">
        <v>1497</v>
      </c>
      <c r="L198" s="114">
        <v>3051362000</v>
      </c>
      <c r="M198" s="176" t="s">
        <v>2001</v>
      </c>
      <c r="N198" s="209">
        <v>3052362000</v>
      </c>
      <c r="O198" s="112" t="s">
        <v>1265</v>
      </c>
    </row>
    <row r="199" spans="1:15" x14ac:dyDescent="0.25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96" t="s">
        <v>1498</v>
      </c>
      <c r="L199" s="114">
        <v>3051363000</v>
      </c>
      <c r="M199" s="176" t="s">
        <v>2002</v>
      </c>
      <c r="N199" s="209">
        <v>3052363000</v>
      </c>
      <c r="O199" s="112" t="s">
        <v>1266</v>
      </c>
    </row>
    <row r="200" spans="1:15" x14ac:dyDescent="0.25">
      <c r="A200" s="100"/>
      <c r="B200" s="100"/>
      <c r="C200" s="100"/>
      <c r="D200" s="100"/>
      <c r="E200" s="100"/>
      <c r="F200" s="100"/>
      <c r="G200" s="100"/>
      <c r="H200" s="100"/>
      <c r="I200" s="100"/>
      <c r="J200" s="100"/>
      <c r="K200" s="96" t="s">
        <v>1499</v>
      </c>
      <c r="L200" s="114">
        <v>3051364000</v>
      </c>
      <c r="M200" s="176" t="s">
        <v>2003</v>
      </c>
      <c r="N200" s="209">
        <v>3052364000</v>
      </c>
      <c r="O200" s="112" t="s">
        <v>1266</v>
      </c>
    </row>
    <row r="201" spans="1:15" x14ac:dyDescent="0.25">
      <c r="A201" s="100"/>
      <c r="B201" s="100"/>
      <c r="C201" s="100"/>
      <c r="D201" s="100"/>
      <c r="E201" s="100"/>
      <c r="F201" s="100"/>
      <c r="G201" s="100"/>
      <c r="H201" s="100"/>
      <c r="I201" s="100"/>
      <c r="J201" s="100"/>
      <c r="K201" s="96" t="s">
        <v>1500</v>
      </c>
      <c r="L201" s="114">
        <v>3051365000</v>
      </c>
      <c r="M201" s="176" t="s">
        <v>2004</v>
      </c>
      <c r="N201" s="209">
        <v>3052365000</v>
      </c>
      <c r="O201" s="112" t="s">
        <v>1265</v>
      </c>
    </row>
    <row r="202" spans="1:15" x14ac:dyDescent="0.25">
      <c r="A202" s="100"/>
      <c r="B202" s="100"/>
      <c r="C202" s="100"/>
      <c r="D202" s="100"/>
      <c r="E202" s="100"/>
      <c r="F202" s="100"/>
      <c r="G202" s="100"/>
      <c r="H202" s="100"/>
      <c r="I202" s="100"/>
      <c r="J202" s="100"/>
      <c r="K202" s="96" t="s">
        <v>1501</v>
      </c>
      <c r="L202" s="114">
        <v>3051366000</v>
      </c>
      <c r="M202" s="176" t="s">
        <v>2005</v>
      </c>
      <c r="N202" s="209">
        <v>3052366000</v>
      </c>
      <c r="O202" s="112" t="s">
        <v>1265</v>
      </c>
    </row>
    <row r="203" spans="1:15" x14ac:dyDescent="0.25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96" t="s">
        <v>1502</v>
      </c>
      <c r="L203" s="114">
        <v>3051367000</v>
      </c>
      <c r="M203" s="176" t="s">
        <v>2006</v>
      </c>
      <c r="N203" s="209">
        <v>3052367000</v>
      </c>
      <c r="O203" s="112" t="s">
        <v>1266</v>
      </c>
    </row>
    <row r="204" spans="1:15" x14ac:dyDescent="0.25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96" t="s">
        <v>1503</v>
      </c>
      <c r="L204" s="114">
        <v>3051368000</v>
      </c>
      <c r="M204" s="176" t="s">
        <v>2007</v>
      </c>
      <c r="N204" s="209">
        <v>3052368000</v>
      </c>
      <c r="O204" s="112" t="s">
        <v>1266</v>
      </c>
    </row>
    <row r="205" spans="1:15" x14ac:dyDescent="0.25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96" t="s">
        <v>1504</v>
      </c>
      <c r="L205" s="114">
        <v>3051369000</v>
      </c>
      <c r="M205" s="176" t="s">
        <v>2008</v>
      </c>
      <c r="N205" s="209">
        <v>3052369000</v>
      </c>
      <c r="O205" s="112" t="s">
        <v>1266</v>
      </c>
    </row>
    <row r="206" spans="1:15" x14ac:dyDescent="0.25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96" t="s">
        <v>1505</v>
      </c>
      <c r="L206" s="114">
        <v>3051370000</v>
      </c>
      <c r="M206" s="176" t="s">
        <v>2009</v>
      </c>
      <c r="N206" s="209">
        <v>3052370000</v>
      </c>
      <c r="O206" s="112" t="s">
        <v>1266</v>
      </c>
    </row>
    <row r="207" spans="1:15" x14ac:dyDescent="0.25">
      <c r="A207" s="100"/>
      <c r="B207" s="100"/>
      <c r="C207" s="100"/>
      <c r="D207" s="100"/>
      <c r="E207" s="100"/>
      <c r="F207" s="100"/>
      <c r="G207" s="100"/>
      <c r="H207" s="100"/>
      <c r="I207" s="100"/>
      <c r="J207" s="100"/>
      <c r="K207" s="96" t="s">
        <v>1506</v>
      </c>
      <c r="L207" s="114">
        <v>3051371000</v>
      </c>
      <c r="M207" s="176" t="s">
        <v>2010</v>
      </c>
      <c r="N207" s="209">
        <v>3052371000</v>
      </c>
      <c r="O207" s="112" t="s">
        <v>1265</v>
      </c>
    </row>
    <row r="208" spans="1:15" x14ac:dyDescent="0.25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96" t="s">
        <v>1507</v>
      </c>
      <c r="L208" s="114">
        <v>3051372000</v>
      </c>
      <c r="M208" s="176" t="s">
        <v>2011</v>
      </c>
      <c r="N208" s="209">
        <v>3052372000</v>
      </c>
      <c r="O208" s="112" t="s">
        <v>1266</v>
      </c>
    </row>
    <row r="209" spans="1:15" x14ac:dyDescent="0.25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96" t="s">
        <v>1508</v>
      </c>
      <c r="L209" s="114">
        <v>3051373000</v>
      </c>
      <c r="M209" s="176" t="s">
        <v>2012</v>
      </c>
      <c r="N209" s="209">
        <v>3052373000</v>
      </c>
      <c r="O209" s="112" t="s">
        <v>1266</v>
      </c>
    </row>
    <row r="210" spans="1:15" x14ac:dyDescent="0.25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96" t="s">
        <v>1509</v>
      </c>
      <c r="L210" s="114">
        <v>3051374000</v>
      </c>
      <c r="M210" s="176" t="s">
        <v>2013</v>
      </c>
      <c r="N210" s="209">
        <v>3052374000</v>
      </c>
      <c r="O210" s="112" t="s">
        <v>1266</v>
      </c>
    </row>
    <row r="211" spans="1:15" x14ac:dyDescent="0.25">
      <c r="A211" s="100"/>
      <c r="B211" s="100"/>
      <c r="C211" s="100"/>
      <c r="D211" s="100"/>
      <c r="E211" s="100"/>
      <c r="F211" s="100"/>
      <c r="G211" s="100"/>
      <c r="H211" s="100"/>
      <c r="I211" s="100"/>
      <c r="J211" s="118"/>
      <c r="K211" s="172" t="s">
        <v>1510</v>
      </c>
      <c r="L211" s="114">
        <v>3051375000</v>
      </c>
      <c r="M211" s="180" t="s">
        <v>2014</v>
      </c>
      <c r="N211" s="209">
        <v>3052375000</v>
      </c>
      <c r="O211" s="112" t="s">
        <v>1267</v>
      </c>
    </row>
    <row r="212" spans="1:15" x14ac:dyDescent="0.25">
      <c r="A212" s="100"/>
      <c r="B212" s="100"/>
      <c r="C212" s="100"/>
      <c r="D212" s="100"/>
      <c r="E212" s="100"/>
      <c r="F212" s="100"/>
      <c r="G212" s="100"/>
      <c r="H212" s="100"/>
      <c r="I212" s="100"/>
      <c r="J212" s="118"/>
      <c r="K212" s="96" t="s">
        <v>1520</v>
      </c>
      <c r="L212" s="114">
        <v>3051409000</v>
      </c>
      <c r="M212" s="176" t="s">
        <v>2015</v>
      </c>
      <c r="N212" s="209">
        <v>3052409000</v>
      </c>
      <c r="O212" s="112" t="s">
        <v>1267</v>
      </c>
    </row>
    <row r="213" spans="1:15" x14ac:dyDescent="0.25">
      <c r="A213" s="100"/>
      <c r="B213" s="100"/>
      <c r="C213" s="100"/>
      <c r="D213" s="100"/>
      <c r="E213" s="100"/>
      <c r="F213" s="100"/>
      <c r="G213" s="100"/>
      <c r="H213" s="100"/>
      <c r="I213" s="100"/>
      <c r="J213" s="118"/>
      <c r="K213" s="96" t="s">
        <v>1522</v>
      </c>
      <c r="L213" s="114">
        <v>3051411000</v>
      </c>
      <c r="M213" s="176" t="s">
        <v>2016</v>
      </c>
      <c r="N213" s="209">
        <v>3052411000</v>
      </c>
      <c r="O213" s="112" t="s">
        <v>1267</v>
      </c>
    </row>
    <row r="214" spans="1:15" x14ac:dyDescent="0.25">
      <c r="A214" s="100"/>
      <c r="B214" s="100"/>
      <c r="C214" s="100"/>
      <c r="D214" s="100"/>
      <c r="E214" s="100"/>
      <c r="F214" s="100"/>
      <c r="G214" s="100"/>
      <c r="H214" s="100"/>
      <c r="I214" s="100"/>
      <c r="J214" s="118"/>
      <c r="K214" s="96" t="s">
        <v>1524</v>
      </c>
      <c r="L214" s="114">
        <v>3051413000</v>
      </c>
      <c r="M214" s="176" t="s">
        <v>2017</v>
      </c>
      <c r="N214" s="209">
        <v>3052413000</v>
      </c>
      <c r="O214" s="112" t="s">
        <v>1267</v>
      </c>
    </row>
    <row r="215" spans="1:15" x14ac:dyDescent="0.25">
      <c r="A215" s="100"/>
      <c r="B215" s="100"/>
      <c r="C215" s="100"/>
      <c r="D215" s="100"/>
      <c r="E215" s="100"/>
      <c r="F215" s="100"/>
      <c r="G215" s="100"/>
      <c r="H215" s="100"/>
      <c r="I215" s="100"/>
      <c r="J215" s="118"/>
      <c r="K215" s="96" t="s">
        <v>1526</v>
      </c>
      <c r="L215" s="114">
        <v>3051415000</v>
      </c>
      <c r="M215" s="176" t="s">
        <v>2018</v>
      </c>
      <c r="N215" s="209">
        <v>3052415000</v>
      </c>
      <c r="O215" s="112" t="s">
        <v>1267</v>
      </c>
    </row>
    <row r="216" spans="1:15" x14ac:dyDescent="0.25">
      <c r="A216" s="100"/>
      <c r="B216" s="100"/>
      <c r="C216" s="100"/>
      <c r="D216" s="100"/>
      <c r="E216" s="100"/>
      <c r="F216" s="100"/>
      <c r="G216" s="100"/>
      <c r="H216" s="100"/>
      <c r="I216" s="100"/>
      <c r="J216" s="118"/>
      <c r="K216" s="96" t="s">
        <v>1527</v>
      </c>
      <c r="L216" s="114">
        <v>3051416000</v>
      </c>
      <c r="M216" s="176" t="s">
        <v>2019</v>
      </c>
      <c r="N216" s="209">
        <v>3052416000</v>
      </c>
      <c r="O216" s="112" t="s">
        <v>1267</v>
      </c>
    </row>
    <row r="217" spans="1:15" x14ac:dyDescent="0.25">
      <c r="A217" s="100"/>
      <c r="B217" s="100"/>
      <c r="C217" s="100"/>
      <c r="D217" s="100"/>
      <c r="E217" s="100"/>
      <c r="F217" s="100"/>
      <c r="G217" s="100"/>
      <c r="H217" s="100"/>
      <c r="I217" s="100"/>
      <c r="J217" s="118"/>
      <c r="K217" s="96" t="s">
        <v>1529</v>
      </c>
      <c r="L217" s="114">
        <v>3051418000</v>
      </c>
      <c r="M217" s="176" t="s">
        <v>2020</v>
      </c>
      <c r="N217" s="209">
        <v>3052418000</v>
      </c>
      <c r="O217" s="112" t="s">
        <v>1267</v>
      </c>
    </row>
    <row r="218" spans="1:15" x14ac:dyDescent="0.25">
      <c r="A218" s="100"/>
      <c r="B218" s="100"/>
      <c r="C218" s="100"/>
      <c r="D218" s="100"/>
      <c r="E218" s="100"/>
      <c r="F218" s="100"/>
      <c r="G218" s="100"/>
      <c r="H218" s="100"/>
      <c r="I218" s="100"/>
      <c r="J218" s="118"/>
      <c r="K218" s="96" t="s">
        <v>1531</v>
      </c>
      <c r="L218" s="114">
        <v>3051420000</v>
      </c>
      <c r="M218" s="176" t="s">
        <v>2021</v>
      </c>
      <c r="N218" s="209">
        <v>3052420000</v>
      </c>
      <c r="O218" s="112" t="s">
        <v>1267</v>
      </c>
    </row>
    <row r="219" spans="1:15" x14ac:dyDescent="0.25">
      <c r="A219" s="100"/>
      <c r="B219" s="100"/>
      <c r="C219" s="100"/>
      <c r="D219" s="100"/>
      <c r="E219" s="100"/>
      <c r="F219" s="100"/>
      <c r="G219" s="100"/>
      <c r="H219" s="100"/>
      <c r="I219" s="100"/>
      <c r="J219" s="118"/>
      <c r="K219" s="96" t="s">
        <v>1528</v>
      </c>
      <c r="L219" s="114">
        <v>3051417000</v>
      </c>
      <c r="M219" s="176" t="s">
        <v>2022</v>
      </c>
      <c r="N219" s="209">
        <v>3052417000</v>
      </c>
      <c r="O219" s="112" t="s">
        <v>1267</v>
      </c>
    </row>
    <row r="220" spans="1:15" x14ac:dyDescent="0.25">
      <c r="A220" s="100"/>
      <c r="B220" s="100"/>
      <c r="C220" s="100"/>
      <c r="D220" s="100"/>
      <c r="E220" s="100"/>
      <c r="F220" s="100"/>
      <c r="G220" s="100"/>
      <c r="H220" s="100"/>
      <c r="I220" s="100"/>
      <c r="J220" s="118"/>
      <c r="K220" s="96" t="s">
        <v>1533</v>
      </c>
      <c r="L220" s="114">
        <v>3051422000</v>
      </c>
      <c r="M220" s="176" t="s">
        <v>2023</v>
      </c>
      <c r="N220" s="209">
        <v>3052422000</v>
      </c>
      <c r="O220" s="112" t="s">
        <v>1267</v>
      </c>
    </row>
    <row r="221" spans="1:15" x14ac:dyDescent="0.25">
      <c r="A221" s="100"/>
      <c r="B221" s="100"/>
      <c r="C221" s="100"/>
      <c r="D221" s="100"/>
      <c r="E221" s="100"/>
      <c r="F221" s="100"/>
      <c r="G221" s="100"/>
      <c r="H221" s="100"/>
      <c r="I221" s="100"/>
      <c r="J221" s="118"/>
      <c r="K221" s="96" t="s">
        <v>1534</v>
      </c>
      <c r="L221" s="114">
        <v>3051423000</v>
      </c>
      <c r="M221" s="176" t="s">
        <v>2024</v>
      </c>
      <c r="N221" s="209">
        <v>3052423000</v>
      </c>
      <c r="O221" s="112" t="s">
        <v>1267</v>
      </c>
    </row>
    <row r="222" spans="1:15" x14ac:dyDescent="0.25">
      <c r="A222" s="100"/>
      <c r="B222" s="100"/>
      <c r="C222" s="100"/>
      <c r="D222" s="100"/>
      <c r="E222" s="100"/>
      <c r="F222" s="100"/>
      <c r="G222" s="100"/>
      <c r="H222" s="100"/>
      <c r="I222" s="100"/>
      <c r="J222" s="118"/>
      <c r="K222" s="96" t="s">
        <v>1536</v>
      </c>
      <c r="L222" s="114">
        <v>3051425000</v>
      </c>
      <c r="M222" s="176" t="s">
        <v>2025</v>
      </c>
      <c r="N222" s="209">
        <v>3052425000</v>
      </c>
      <c r="O222" s="112" t="s">
        <v>1267</v>
      </c>
    </row>
    <row r="223" spans="1:15" x14ac:dyDescent="0.25">
      <c r="A223" s="100"/>
      <c r="B223" s="100"/>
      <c r="C223" s="100"/>
      <c r="D223" s="100"/>
      <c r="E223" s="100"/>
      <c r="F223" s="100"/>
      <c r="G223" s="100"/>
      <c r="H223" s="100"/>
      <c r="I223" s="100"/>
      <c r="J223" s="118"/>
      <c r="K223" s="96" t="s">
        <v>1530</v>
      </c>
      <c r="L223" s="114">
        <v>3051419000</v>
      </c>
      <c r="M223" s="176" t="s">
        <v>2026</v>
      </c>
      <c r="N223" s="209">
        <v>3052419000</v>
      </c>
      <c r="O223" s="112" t="s">
        <v>1267</v>
      </c>
    </row>
    <row r="224" spans="1:15" x14ac:dyDescent="0.25">
      <c r="A224" s="100"/>
      <c r="B224" s="100"/>
      <c r="C224" s="100"/>
      <c r="D224" s="100"/>
      <c r="E224" s="100"/>
      <c r="F224" s="100"/>
      <c r="G224" s="100"/>
      <c r="H224" s="100"/>
      <c r="I224" s="100"/>
      <c r="J224" s="118"/>
      <c r="K224" s="96" t="s">
        <v>1535</v>
      </c>
      <c r="L224" s="114">
        <v>3051424000</v>
      </c>
      <c r="M224" s="176" t="s">
        <v>2027</v>
      </c>
      <c r="N224" s="209">
        <v>3052424000</v>
      </c>
      <c r="O224" s="112" t="s">
        <v>1267</v>
      </c>
    </row>
    <row r="225" spans="1:15" x14ac:dyDescent="0.25">
      <c r="A225" s="100"/>
      <c r="B225" s="100"/>
      <c r="C225" s="100"/>
      <c r="D225" s="100"/>
      <c r="E225" s="100"/>
      <c r="F225" s="100"/>
      <c r="G225" s="100"/>
      <c r="H225" s="100"/>
      <c r="I225" s="100"/>
      <c r="J225" s="118"/>
      <c r="K225" s="96" t="s">
        <v>1538</v>
      </c>
      <c r="L225" s="114">
        <v>3051427000</v>
      </c>
      <c r="M225" s="176" t="s">
        <v>2028</v>
      </c>
      <c r="N225" s="209">
        <v>3052427000</v>
      </c>
      <c r="O225" s="112" t="s">
        <v>1267</v>
      </c>
    </row>
    <row r="226" spans="1:15" x14ac:dyDescent="0.25">
      <c r="A226" s="100"/>
      <c r="B226" s="100"/>
      <c r="C226" s="100"/>
      <c r="D226" s="100"/>
      <c r="E226" s="100"/>
      <c r="F226" s="100"/>
      <c r="G226" s="100"/>
      <c r="H226" s="100"/>
      <c r="I226" s="100"/>
      <c r="J226" s="118"/>
      <c r="K226" s="96" t="s">
        <v>1539</v>
      </c>
      <c r="L226" s="114">
        <v>3051428000</v>
      </c>
      <c r="M226" s="176" t="s">
        <v>2029</v>
      </c>
      <c r="N226" s="209">
        <v>3052428000</v>
      </c>
      <c r="O226" s="112" t="s">
        <v>1267</v>
      </c>
    </row>
    <row r="227" spans="1:15" x14ac:dyDescent="0.25">
      <c r="A227" s="100"/>
      <c r="B227" s="100"/>
      <c r="C227" s="100"/>
      <c r="D227" s="100"/>
      <c r="E227" s="100"/>
      <c r="F227" s="100"/>
      <c r="G227" s="100"/>
      <c r="H227" s="100"/>
      <c r="I227" s="100"/>
      <c r="J227" s="118"/>
      <c r="K227" s="96" t="s">
        <v>1532</v>
      </c>
      <c r="L227" s="114">
        <v>3051421000</v>
      </c>
      <c r="M227" s="176" t="s">
        <v>2030</v>
      </c>
      <c r="N227" s="209">
        <v>3052421000</v>
      </c>
      <c r="O227" s="112" t="s">
        <v>1267</v>
      </c>
    </row>
    <row r="228" spans="1:15" x14ac:dyDescent="0.25">
      <c r="A228" s="100"/>
      <c r="B228" s="100"/>
      <c r="C228" s="100"/>
      <c r="D228" s="100"/>
      <c r="E228" s="100"/>
      <c r="F228" s="100"/>
      <c r="G228" s="100"/>
      <c r="H228" s="100"/>
      <c r="I228" s="100"/>
      <c r="J228" s="118"/>
      <c r="K228" s="96" t="s">
        <v>1537</v>
      </c>
      <c r="L228" s="114">
        <v>3051426000</v>
      </c>
      <c r="M228" s="176" t="s">
        <v>2031</v>
      </c>
      <c r="N228" s="209">
        <v>3052426000</v>
      </c>
      <c r="O228" s="112" t="s">
        <v>1267</v>
      </c>
    </row>
    <row r="229" spans="1:15" x14ac:dyDescent="0.25">
      <c r="A229" s="100"/>
      <c r="B229" s="100"/>
      <c r="C229" s="100"/>
      <c r="D229" s="100"/>
      <c r="E229" s="100"/>
      <c r="F229" s="100"/>
      <c r="G229" s="100"/>
      <c r="H229" s="100"/>
      <c r="I229" s="100"/>
      <c r="J229" s="118"/>
      <c r="K229" s="96" t="s">
        <v>1540</v>
      </c>
      <c r="L229" s="114">
        <v>3051429000</v>
      </c>
      <c r="M229" s="176" t="s">
        <v>2032</v>
      </c>
      <c r="N229" s="209">
        <v>3052429000</v>
      </c>
      <c r="O229" s="112" t="s">
        <v>1267</v>
      </c>
    </row>
    <row r="230" spans="1:15" x14ac:dyDescent="0.25">
      <c r="A230" s="100"/>
      <c r="B230" s="100"/>
      <c r="C230" s="100"/>
      <c r="D230" s="100"/>
      <c r="E230" s="100"/>
      <c r="F230" s="100"/>
      <c r="G230" s="100"/>
      <c r="H230" s="100"/>
      <c r="I230" s="100"/>
      <c r="J230" s="118"/>
      <c r="K230" s="96" t="s">
        <v>1541</v>
      </c>
      <c r="L230" s="114">
        <v>3051430000</v>
      </c>
      <c r="M230" s="176" t="s">
        <v>2033</v>
      </c>
      <c r="N230" s="209">
        <v>3052430000</v>
      </c>
      <c r="O230" s="112" t="s">
        <v>1267</v>
      </c>
    </row>
    <row r="231" spans="1:15" x14ac:dyDescent="0.25">
      <c r="A231" s="100"/>
      <c r="B231" s="100"/>
      <c r="C231" s="100"/>
      <c r="D231" s="100"/>
      <c r="E231" s="100"/>
      <c r="F231" s="100"/>
      <c r="G231" s="100"/>
      <c r="H231" s="100"/>
      <c r="I231" s="100"/>
      <c r="J231" s="118"/>
      <c r="K231" s="96" t="s">
        <v>1542</v>
      </c>
      <c r="L231" s="114">
        <v>3051431000</v>
      </c>
      <c r="M231" s="176" t="s">
        <v>2034</v>
      </c>
      <c r="N231" s="209">
        <v>3052431000</v>
      </c>
      <c r="O231" s="112" t="s">
        <v>1266</v>
      </c>
    </row>
    <row r="232" spans="1:15" x14ac:dyDescent="0.25">
      <c r="A232" s="100"/>
      <c r="B232" s="100"/>
      <c r="C232" s="100"/>
      <c r="D232" s="100"/>
      <c r="E232" s="100"/>
      <c r="F232" s="100"/>
      <c r="G232" s="100"/>
      <c r="H232" s="100"/>
      <c r="I232" s="100"/>
      <c r="J232" s="118"/>
      <c r="K232" s="96" t="s">
        <v>1543</v>
      </c>
      <c r="L232" s="114">
        <v>3051432000</v>
      </c>
      <c r="M232" s="176" t="s">
        <v>2035</v>
      </c>
      <c r="N232" s="209">
        <v>3052432000</v>
      </c>
      <c r="O232" s="112" t="s">
        <v>1266</v>
      </c>
    </row>
    <row r="233" spans="1:15" x14ac:dyDescent="0.25">
      <c r="A233" s="100"/>
      <c r="B233" s="100"/>
      <c r="C233" s="100"/>
      <c r="D233" s="100"/>
      <c r="E233" s="100"/>
      <c r="F233" s="100"/>
      <c r="G233" s="100"/>
      <c r="H233" s="100"/>
      <c r="I233" s="100"/>
      <c r="J233" s="118"/>
      <c r="K233" s="96" t="s">
        <v>1544</v>
      </c>
      <c r="L233" s="114">
        <v>3051433000</v>
      </c>
      <c r="M233" s="176" t="s">
        <v>2036</v>
      </c>
      <c r="N233" s="209">
        <v>3052433000</v>
      </c>
      <c r="O233" s="112" t="s">
        <v>1266</v>
      </c>
    </row>
    <row r="234" spans="1:15" x14ac:dyDescent="0.25">
      <c r="A234" s="100"/>
      <c r="B234" s="100"/>
      <c r="C234" s="100"/>
      <c r="D234" s="100"/>
      <c r="E234" s="100"/>
      <c r="F234" s="100"/>
      <c r="G234" s="100"/>
      <c r="H234" s="100"/>
      <c r="I234" s="100"/>
      <c r="J234" s="118"/>
      <c r="K234" s="96" t="s">
        <v>1545</v>
      </c>
      <c r="L234" s="114">
        <v>3051434000</v>
      </c>
      <c r="M234" s="176" t="s">
        <v>2037</v>
      </c>
      <c r="N234" s="209">
        <v>3052434000</v>
      </c>
      <c r="O234" s="112" t="s">
        <v>1266</v>
      </c>
    </row>
    <row r="235" spans="1:15" x14ac:dyDescent="0.25">
      <c r="A235" s="100"/>
      <c r="B235" s="100"/>
      <c r="C235" s="100"/>
      <c r="D235" s="100"/>
      <c r="E235" s="100"/>
      <c r="F235" s="100"/>
      <c r="G235" s="100"/>
      <c r="H235" s="100"/>
      <c r="I235" s="100"/>
      <c r="J235" s="118"/>
      <c r="K235" s="96" t="s">
        <v>1546</v>
      </c>
      <c r="L235" s="114">
        <v>3051435000</v>
      </c>
      <c r="M235" s="176" t="s">
        <v>2038</v>
      </c>
      <c r="N235" s="209">
        <v>3052435000</v>
      </c>
      <c r="O235" s="112" t="s">
        <v>1266</v>
      </c>
    </row>
    <row r="236" spans="1:15" x14ac:dyDescent="0.25">
      <c r="A236" s="100"/>
      <c r="B236" s="100"/>
      <c r="C236" s="100"/>
      <c r="D236" s="100"/>
      <c r="E236" s="100"/>
      <c r="F236" s="100"/>
      <c r="G236" s="100"/>
      <c r="H236" s="100"/>
      <c r="I236" s="100"/>
      <c r="J236" s="118"/>
      <c r="K236" s="96" t="s">
        <v>1547</v>
      </c>
      <c r="L236" s="114">
        <v>3051436000</v>
      </c>
      <c r="M236" s="176" t="s">
        <v>2039</v>
      </c>
      <c r="N236" s="209">
        <v>3052436000</v>
      </c>
      <c r="O236" s="112" t="s">
        <v>1266</v>
      </c>
    </row>
    <row r="237" spans="1:15" x14ac:dyDescent="0.25">
      <c r="A237" s="100"/>
      <c r="B237" s="100"/>
      <c r="C237" s="100"/>
      <c r="D237" s="100"/>
      <c r="E237" s="100"/>
      <c r="F237" s="100"/>
      <c r="G237" s="100"/>
      <c r="H237" s="100"/>
      <c r="I237" s="100"/>
      <c r="J237" s="118"/>
      <c r="K237" s="96" t="s">
        <v>1548</v>
      </c>
      <c r="L237" s="114">
        <v>3051437000</v>
      </c>
      <c r="M237" s="176" t="s">
        <v>2040</v>
      </c>
      <c r="N237" s="209">
        <v>3052437000</v>
      </c>
      <c r="O237" s="112" t="s">
        <v>1266</v>
      </c>
    </row>
    <row r="238" spans="1:15" x14ac:dyDescent="0.25">
      <c r="A238" s="100"/>
      <c r="B238" s="100"/>
      <c r="C238" s="100"/>
      <c r="D238" s="100"/>
      <c r="E238" s="100"/>
      <c r="F238" s="100"/>
      <c r="G238" s="100"/>
      <c r="H238" s="100"/>
      <c r="I238" s="100"/>
      <c r="J238" s="118"/>
      <c r="K238" s="96" t="s">
        <v>1549</v>
      </c>
      <c r="L238" s="114">
        <v>3051438000</v>
      </c>
      <c r="M238" s="176" t="s">
        <v>2041</v>
      </c>
      <c r="N238" s="209">
        <v>3052438000</v>
      </c>
      <c r="O238" s="112" t="s">
        <v>1266</v>
      </c>
    </row>
    <row r="239" spans="1:15" x14ac:dyDescent="0.25">
      <c r="A239" s="100"/>
      <c r="B239" s="100"/>
      <c r="C239" s="100"/>
      <c r="D239" s="100"/>
      <c r="E239" s="100"/>
      <c r="F239" s="100"/>
      <c r="G239" s="100"/>
      <c r="H239" s="100"/>
      <c r="I239" s="100"/>
      <c r="J239" s="118"/>
      <c r="K239" s="96" t="s">
        <v>1550</v>
      </c>
      <c r="L239" s="114">
        <v>3051439000</v>
      </c>
      <c r="M239" s="176" t="s">
        <v>2042</v>
      </c>
      <c r="N239" s="209">
        <v>3052439000</v>
      </c>
      <c r="O239" s="112" t="s">
        <v>1266</v>
      </c>
    </row>
    <row r="240" spans="1:15" x14ac:dyDescent="0.25">
      <c r="A240" s="100"/>
      <c r="B240" s="100"/>
      <c r="C240" s="100"/>
      <c r="D240" s="100"/>
      <c r="E240" s="100"/>
      <c r="F240" s="100"/>
      <c r="G240" s="100"/>
      <c r="H240" s="100"/>
      <c r="I240" s="100"/>
      <c r="J240" s="118"/>
      <c r="K240" s="96" t="s">
        <v>1551</v>
      </c>
      <c r="L240" s="114">
        <v>3051440000</v>
      </c>
      <c r="M240" s="176" t="s">
        <v>2043</v>
      </c>
      <c r="N240" s="209">
        <v>3052440000</v>
      </c>
      <c r="O240" s="112" t="s">
        <v>1266</v>
      </c>
    </row>
    <row r="241" spans="1:15" x14ac:dyDescent="0.25">
      <c r="A241" s="100"/>
      <c r="B241" s="100"/>
      <c r="C241" s="100"/>
      <c r="D241" s="100"/>
      <c r="E241" s="100"/>
      <c r="F241" s="100"/>
      <c r="G241" s="100"/>
      <c r="H241" s="100"/>
      <c r="I241" s="100"/>
      <c r="J241" s="118"/>
      <c r="K241" s="96" t="s">
        <v>1552</v>
      </c>
      <c r="L241" s="114">
        <v>3051441000</v>
      </c>
      <c r="M241" s="176" t="s">
        <v>2044</v>
      </c>
      <c r="N241" s="209">
        <v>3052441000</v>
      </c>
      <c r="O241" s="112" t="s">
        <v>1266</v>
      </c>
    </row>
    <row r="242" spans="1:15" x14ac:dyDescent="0.25">
      <c r="A242" s="100"/>
      <c r="B242" s="100"/>
      <c r="C242" s="100"/>
      <c r="D242" s="100"/>
      <c r="E242" s="100"/>
      <c r="F242" s="100"/>
      <c r="G242" s="100"/>
      <c r="H242" s="100"/>
      <c r="I242" s="100"/>
      <c r="J242" s="118"/>
      <c r="K242" s="96" t="s">
        <v>1553</v>
      </c>
      <c r="L242" s="114">
        <v>3051442000</v>
      </c>
      <c r="M242" s="176" t="s">
        <v>2045</v>
      </c>
      <c r="N242" s="209">
        <v>3052442000</v>
      </c>
      <c r="O242" s="112" t="s">
        <v>1266</v>
      </c>
    </row>
    <row r="243" spans="1:15" x14ac:dyDescent="0.25">
      <c r="A243" s="100"/>
      <c r="B243" s="100"/>
      <c r="C243" s="100"/>
      <c r="D243" s="100"/>
      <c r="E243" s="100"/>
      <c r="F243" s="100"/>
      <c r="G243" s="100"/>
      <c r="H243" s="100"/>
      <c r="I243" s="100"/>
      <c r="J243" s="118"/>
      <c r="K243" s="96" t="s">
        <v>1554</v>
      </c>
      <c r="L243" s="114">
        <v>3051443000</v>
      </c>
      <c r="M243" s="176" t="s">
        <v>2046</v>
      </c>
      <c r="N243" s="209">
        <v>3052443000</v>
      </c>
      <c r="O243" s="112" t="s">
        <v>1266</v>
      </c>
    </row>
    <row r="244" spans="1:15" x14ac:dyDescent="0.25">
      <c r="A244" s="100"/>
      <c r="B244" s="100"/>
      <c r="C244" s="100"/>
      <c r="D244" s="100"/>
      <c r="E244" s="100"/>
      <c r="F244" s="100"/>
      <c r="G244" s="100"/>
      <c r="H244" s="100"/>
      <c r="I244" s="100"/>
      <c r="J244" s="118"/>
      <c r="K244" s="96" t="s">
        <v>1555</v>
      </c>
      <c r="L244" s="114">
        <v>3051444000</v>
      </c>
      <c r="M244" s="176" t="s">
        <v>2047</v>
      </c>
      <c r="N244" s="209">
        <v>3052444000</v>
      </c>
      <c r="O244" s="112" t="s">
        <v>1266</v>
      </c>
    </row>
    <row r="245" spans="1:15" x14ac:dyDescent="0.25">
      <c r="A245" s="100"/>
      <c r="B245" s="100"/>
      <c r="C245" s="100"/>
      <c r="D245" s="100"/>
      <c r="E245" s="100"/>
      <c r="F245" s="100"/>
      <c r="G245" s="100"/>
      <c r="H245" s="100"/>
      <c r="I245" s="100"/>
      <c r="J245" s="118"/>
      <c r="K245" s="96" t="s">
        <v>1556</v>
      </c>
      <c r="L245" s="114">
        <v>3051445000</v>
      </c>
      <c r="M245" s="176" t="s">
        <v>2048</v>
      </c>
      <c r="N245" s="209">
        <v>3052445000</v>
      </c>
      <c r="O245" s="112" t="s">
        <v>1267</v>
      </c>
    </row>
    <row r="246" spans="1:15" x14ac:dyDescent="0.25">
      <c r="A246" s="100"/>
      <c r="B246" s="100"/>
      <c r="C246" s="100"/>
      <c r="D246" s="100"/>
      <c r="E246" s="100"/>
      <c r="F246" s="100"/>
      <c r="G246" s="100"/>
      <c r="H246" s="100"/>
      <c r="I246" s="100"/>
      <c r="J246" s="118"/>
      <c r="K246" s="96" t="s">
        <v>1557</v>
      </c>
      <c r="L246" s="114">
        <v>3051446000</v>
      </c>
      <c r="M246" s="176" t="s">
        <v>2049</v>
      </c>
      <c r="N246" s="209">
        <v>3052446000</v>
      </c>
      <c r="O246" s="112" t="s">
        <v>1267</v>
      </c>
    </row>
    <row r="247" spans="1:15" x14ac:dyDescent="0.25">
      <c r="A247" s="100"/>
      <c r="B247" s="100"/>
      <c r="C247" s="100"/>
      <c r="D247" s="100"/>
      <c r="E247" s="100"/>
      <c r="F247" s="100"/>
      <c r="G247" s="100"/>
      <c r="H247" s="100"/>
      <c r="I247" s="100"/>
      <c r="J247" s="118"/>
      <c r="K247" s="96" t="s">
        <v>1558</v>
      </c>
      <c r="L247" s="114">
        <v>3051447000</v>
      </c>
      <c r="M247" s="176" t="s">
        <v>2050</v>
      </c>
      <c r="N247" s="209">
        <v>3052447000</v>
      </c>
      <c r="O247" s="112" t="s">
        <v>1266</v>
      </c>
    </row>
    <row r="248" spans="1:15" x14ac:dyDescent="0.25">
      <c r="A248" s="100"/>
      <c r="B248" s="100"/>
      <c r="C248" s="100"/>
      <c r="D248" s="100"/>
      <c r="E248" s="100"/>
      <c r="F248" s="100"/>
      <c r="G248" s="100"/>
      <c r="H248" s="100"/>
      <c r="I248" s="100"/>
      <c r="J248" s="118"/>
      <c r="K248" s="96" t="s">
        <v>1559</v>
      </c>
      <c r="L248" s="114">
        <v>3051448000</v>
      </c>
      <c r="M248" s="176" t="s">
        <v>2051</v>
      </c>
      <c r="N248" s="209">
        <v>3052448000</v>
      </c>
      <c r="O248" s="112" t="s">
        <v>1266</v>
      </c>
    </row>
    <row r="249" spans="1:15" x14ac:dyDescent="0.25">
      <c r="A249" s="100"/>
      <c r="B249" s="100"/>
      <c r="C249" s="100"/>
      <c r="D249" s="100"/>
      <c r="E249" s="100"/>
      <c r="F249" s="100"/>
      <c r="G249" s="100"/>
      <c r="H249" s="100"/>
      <c r="I249" s="100"/>
      <c r="J249" s="118"/>
      <c r="K249" s="96" t="s">
        <v>1560</v>
      </c>
      <c r="L249" s="114">
        <v>3051449000</v>
      </c>
      <c r="M249" s="176" t="s">
        <v>2052</v>
      </c>
      <c r="N249" s="209">
        <v>3052449000</v>
      </c>
      <c r="O249" s="112" t="s">
        <v>1266</v>
      </c>
    </row>
    <row r="250" spans="1:15" x14ac:dyDescent="0.25">
      <c r="A250" s="100"/>
      <c r="B250" s="100"/>
      <c r="C250" s="100"/>
      <c r="D250" s="100"/>
      <c r="E250" s="100"/>
      <c r="F250" s="100"/>
      <c r="G250" s="100"/>
      <c r="H250" s="100"/>
      <c r="I250" s="100"/>
      <c r="J250" s="118"/>
      <c r="K250" s="96" t="s">
        <v>1561</v>
      </c>
      <c r="L250" s="114">
        <v>3051450000</v>
      </c>
      <c r="M250" s="176" t="s">
        <v>2053</v>
      </c>
      <c r="N250" s="209">
        <v>3052450000</v>
      </c>
      <c r="O250" s="112" t="s">
        <v>1266</v>
      </c>
    </row>
    <row r="251" spans="1:15" x14ac:dyDescent="0.25">
      <c r="A251" s="100"/>
      <c r="B251" s="100"/>
      <c r="C251" s="100"/>
      <c r="D251" s="100"/>
      <c r="E251" s="100"/>
      <c r="F251" s="100"/>
      <c r="G251" s="100"/>
      <c r="H251" s="100"/>
      <c r="I251" s="100"/>
      <c r="J251" s="118"/>
      <c r="K251" s="96" t="s">
        <v>1562</v>
      </c>
      <c r="L251" s="114">
        <v>3051451000</v>
      </c>
      <c r="M251" s="176" t="s">
        <v>2054</v>
      </c>
      <c r="N251" s="209">
        <v>3052451000</v>
      </c>
      <c r="O251" s="112" t="s">
        <v>1267</v>
      </c>
    </row>
    <row r="252" spans="1:15" x14ac:dyDescent="0.25">
      <c r="A252" s="100"/>
      <c r="B252" s="100"/>
      <c r="C252" s="100"/>
      <c r="D252" s="100"/>
      <c r="E252" s="100"/>
      <c r="F252" s="100"/>
      <c r="G252" s="100"/>
      <c r="H252" s="100"/>
      <c r="I252" s="100"/>
      <c r="J252" s="118"/>
      <c r="K252" s="96" t="s">
        <v>1563</v>
      </c>
      <c r="L252" s="114">
        <v>3051452000</v>
      </c>
      <c r="M252" s="176" t="s">
        <v>2055</v>
      </c>
      <c r="N252" s="209">
        <v>3052452000</v>
      </c>
      <c r="O252" s="112" t="s">
        <v>1267</v>
      </c>
    </row>
    <row r="253" spans="1:15" x14ac:dyDescent="0.25">
      <c r="A253" s="100"/>
      <c r="B253" s="100"/>
      <c r="C253" s="100"/>
      <c r="D253" s="100"/>
      <c r="E253" s="100"/>
      <c r="F253" s="100"/>
      <c r="G253" s="100"/>
      <c r="H253" s="100"/>
      <c r="I253" s="100"/>
      <c r="J253" s="118"/>
      <c r="K253" s="96" t="s">
        <v>1564</v>
      </c>
      <c r="L253" s="114">
        <v>3051453000</v>
      </c>
      <c r="M253" s="176" t="s">
        <v>2056</v>
      </c>
      <c r="N253" s="209">
        <v>3052453000</v>
      </c>
      <c r="O253" s="112" t="s">
        <v>1267</v>
      </c>
    </row>
    <row r="254" spans="1:15" x14ac:dyDescent="0.25">
      <c r="A254" s="100"/>
      <c r="B254" s="100"/>
      <c r="C254" s="100"/>
      <c r="D254" s="100"/>
      <c r="E254" s="100"/>
      <c r="F254" s="100"/>
      <c r="G254" s="100"/>
      <c r="H254" s="100"/>
      <c r="I254" s="100"/>
      <c r="J254" s="118"/>
      <c r="K254" s="96" t="s">
        <v>1565</v>
      </c>
      <c r="L254" s="114">
        <v>3051454000</v>
      </c>
      <c r="M254" s="176" t="s">
        <v>2057</v>
      </c>
      <c r="N254" s="209">
        <v>3052454000</v>
      </c>
      <c r="O254" s="112" t="s">
        <v>1267</v>
      </c>
    </row>
    <row r="255" spans="1:15" x14ac:dyDescent="0.25">
      <c r="A255" s="100"/>
      <c r="B255" s="100"/>
      <c r="C255" s="100"/>
      <c r="D255" s="100"/>
      <c r="E255" s="100"/>
      <c r="F255" s="100"/>
      <c r="G255" s="100"/>
      <c r="H255" s="100"/>
      <c r="I255" s="100"/>
      <c r="J255" s="100"/>
      <c r="K255" s="116" t="s">
        <v>1268</v>
      </c>
      <c r="L255" s="96"/>
      <c r="M255" s="181" t="s">
        <v>895</v>
      </c>
      <c r="N255" s="209"/>
      <c r="O255" s="111"/>
    </row>
    <row r="256" spans="1:15" x14ac:dyDescent="0.25">
      <c r="A256" s="100"/>
      <c r="B256" s="100"/>
      <c r="C256" s="100"/>
      <c r="D256" s="100"/>
      <c r="E256" s="100"/>
      <c r="F256" s="100"/>
      <c r="G256" s="100"/>
      <c r="H256" s="100"/>
      <c r="I256" s="100"/>
      <c r="J256" s="100"/>
      <c r="K256" s="96" t="s">
        <v>1566</v>
      </c>
      <c r="L256" s="114">
        <v>3051501000</v>
      </c>
      <c r="M256" s="176" t="s">
        <v>2058</v>
      </c>
      <c r="N256" s="209">
        <v>3052501000</v>
      </c>
      <c r="O256" s="112" t="s">
        <v>1269</v>
      </c>
    </row>
    <row r="257" spans="1:15" x14ac:dyDescent="0.25">
      <c r="A257" s="100"/>
      <c r="B257" s="100"/>
      <c r="C257" s="100"/>
      <c r="D257" s="100"/>
      <c r="E257" s="100"/>
      <c r="F257" s="100"/>
      <c r="G257" s="100"/>
      <c r="H257" s="100"/>
      <c r="I257" s="100"/>
      <c r="J257" s="100"/>
      <c r="K257" s="96" t="s">
        <v>1567</v>
      </c>
      <c r="L257" s="114">
        <v>3051502000</v>
      </c>
      <c r="M257" s="176" t="s">
        <v>2059</v>
      </c>
      <c r="N257" s="209">
        <v>3052502000</v>
      </c>
      <c r="O257" s="112" t="s">
        <v>1270</v>
      </c>
    </row>
    <row r="258" spans="1:15" x14ac:dyDescent="0.25">
      <c r="A258" s="100"/>
      <c r="B258" s="100"/>
      <c r="C258" s="100"/>
      <c r="D258" s="100"/>
      <c r="E258" s="100"/>
      <c r="F258" s="100"/>
      <c r="G258" s="100"/>
      <c r="H258" s="100"/>
      <c r="I258" s="100"/>
      <c r="J258" s="100"/>
      <c r="K258" s="96" t="s">
        <v>1568</v>
      </c>
      <c r="L258" s="114">
        <v>3051503000</v>
      </c>
      <c r="M258" s="176" t="s">
        <v>2060</v>
      </c>
      <c r="N258" s="209">
        <v>3052503000</v>
      </c>
      <c r="O258" s="112" t="s">
        <v>1270</v>
      </c>
    </row>
    <row r="259" spans="1:15" x14ac:dyDescent="0.25">
      <c r="A259" s="100"/>
      <c r="B259" s="100"/>
      <c r="C259" s="100"/>
      <c r="D259" s="100"/>
      <c r="E259" s="100"/>
      <c r="F259" s="100"/>
      <c r="G259" s="100"/>
      <c r="H259" s="100"/>
      <c r="I259" s="100"/>
      <c r="J259" s="100"/>
      <c r="K259" s="96" t="s">
        <v>1569</v>
      </c>
      <c r="L259" s="114">
        <v>3051504000</v>
      </c>
      <c r="M259" s="176" t="s">
        <v>2061</v>
      </c>
      <c r="N259" s="209">
        <v>3052504000</v>
      </c>
      <c r="O259" s="112" t="s">
        <v>1270</v>
      </c>
    </row>
    <row r="260" spans="1:15" x14ac:dyDescent="0.25">
      <c r="A260" s="100"/>
      <c r="B260" s="100"/>
      <c r="C260" s="100"/>
      <c r="D260" s="100"/>
      <c r="E260" s="100"/>
      <c r="F260" s="100"/>
      <c r="G260" s="100"/>
      <c r="H260" s="100"/>
      <c r="I260" s="100"/>
      <c r="J260" s="100"/>
      <c r="K260" s="96" t="s">
        <v>1570</v>
      </c>
      <c r="L260" s="114">
        <v>3051505000</v>
      </c>
      <c r="M260" s="176" t="s">
        <v>2062</v>
      </c>
      <c r="N260" s="209">
        <v>3052505000</v>
      </c>
      <c r="O260" s="112" t="s">
        <v>1270</v>
      </c>
    </row>
    <row r="261" spans="1:15" x14ac:dyDescent="0.25">
      <c r="A261" s="100"/>
      <c r="B261" s="100"/>
      <c r="C261" s="100"/>
      <c r="D261" s="100"/>
      <c r="E261" s="100"/>
      <c r="F261" s="100"/>
      <c r="G261" s="100"/>
      <c r="H261" s="100"/>
      <c r="I261" s="100"/>
      <c r="J261" s="100"/>
      <c r="K261" s="96" t="s">
        <v>1571</v>
      </c>
      <c r="L261" s="114">
        <v>3051506000</v>
      </c>
      <c r="M261" s="176" t="s">
        <v>2063</v>
      </c>
      <c r="N261" s="209">
        <v>3052506000</v>
      </c>
      <c r="O261" s="112" t="s">
        <v>1270</v>
      </c>
    </row>
    <row r="262" spans="1:15" x14ac:dyDescent="0.25">
      <c r="A262" s="100"/>
      <c r="B262" s="100"/>
      <c r="C262" s="100"/>
      <c r="D262" s="100"/>
      <c r="E262" s="100"/>
      <c r="F262" s="100"/>
      <c r="G262" s="100"/>
      <c r="H262" s="100"/>
      <c r="I262" s="100"/>
      <c r="J262" s="100"/>
      <c r="K262" s="96" t="s">
        <v>1572</v>
      </c>
      <c r="L262" s="114">
        <v>3051507000</v>
      </c>
      <c r="M262" s="176" t="s">
        <v>2064</v>
      </c>
      <c r="N262" s="209">
        <v>3052507000</v>
      </c>
      <c r="O262" s="112" t="s">
        <v>1270</v>
      </c>
    </row>
    <row r="263" spans="1:15" x14ac:dyDescent="0.25">
      <c r="A263" s="100"/>
      <c r="B263" s="100"/>
      <c r="C263" s="100"/>
      <c r="D263" s="100"/>
      <c r="E263" s="100"/>
      <c r="F263" s="100"/>
      <c r="G263" s="100"/>
      <c r="H263" s="100"/>
      <c r="I263" s="100"/>
      <c r="J263" s="100"/>
      <c r="K263" s="96" t="s">
        <v>1573</v>
      </c>
      <c r="L263" s="114">
        <v>3051508000</v>
      </c>
      <c r="M263" s="176" t="s">
        <v>2065</v>
      </c>
      <c r="N263" s="209">
        <v>3052508000</v>
      </c>
      <c r="O263" s="112" t="s">
        <v>1270</v>
      </c>
    </row>
    <row r="264" spans="1:15" x14ac:dyDescent="0.25">
      <c r="A264" s="100"/>
      <c r="B264" s="100"/>
      <c r="C264" s="100"/>
      <c r="D264" s="100"/>
      <c r="E264" s="100"/>
      <c r="F264" s="100"/>
      <c r="G264" s="100"/>
      <c r="H264" s="100"/>
      <c r="I264" s="100"/>
      <c r="J264" s="100"/>
      <c r="K264" s="96" t="s">
        <v>1574</v>
      </c>
      <c r="L264" s="114">
        <v>3051509000</v>
      </c>
      <c r="M264" s="176" t="s">
        <v>2066</v>
      </c>
      <c r="N264" s="209">
        <v>3052509000</v>
      </c>
      <c r="O264" s="112" t="s">
        <v>1270</v>
      </c>
    </row>
    <row r="265" spans="1:15" x14ac:dyDescent="0.25">
      <c r="A265" s="100"/>
      <c r="B265" s="100"/>
      <c r="C265" s="100"/>
      <c r="D265" s="100"/>
      <c r="E265" s="100"/>
      <c r="F265" s="100"/>
      <c r="G265" s="100"/>
      <c r="H265" s="100"/>
      <c r="I265" s="100"/>
      <c r="J265" s="100"/>
      <c r="K265" s="96" t="s">
        <v>1575</v>
      </c>
      <c r="L265" s="114">
        <v>3051510000</v>
      </c>
      <c r="M265" s="176" t="s">
        <v>2067</v>
      </c>
      <c r="N265" s="209">
        <v>3052510000</v>
      </c>
      <c r="O265" s="112" t="s">
        <v>1271</v>
      </c>
    </row>
    <row r="266" spans="1:15" x14ac:dyDescent="0.25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96" t="s">
        <v>1576</v>
      </c>
      <c r="L266" s="114">
        <v>3051511000</v>
      </c>
      <c r="M266" s="176" t="s">
        <v>2068</v>
      </c>
      <c r="N266" s="209">
        <v>3052511000</v>
      </c>
      <c r="O266" s="112" t="s">
        <v>1271</v>
      </c>
    </row>
    <row r="267" spans="1:15" x14ac:dyDescent="0.25">
      <c r="A267" s="100"/>
      <c r="B267" s="100"/>
      <c r="C267" s="100"/>
      <c r="D267" s="100"/>
      <c r="E267" s="100"/>
      <c r="F267" s="100"/>
      <c r="G267" s="100"/>
      <c r="H267" s="100"/>
      <c r="I267" s="100"/>
      <c r="J267" s="100"/>
      <c r="K267" s="96" t="s">
        <v>1577</v>
      </c>
      <c r="L267" s="114">
        <v>3051512000</v>
      </c>
      <c r="M267" s="176" t="s">
        <v>2069</v>
      </c>
      <c r="N267" s="209">
        <v>3052512000</v>
      </c>
      <c r="O267" s="112" t="s">
        <v>1271</v>
      </c>
    </row>
    <row r="268" spans="1:15" x14ac:dyDescent="0.25">
      <c r="A268" s="100"/>
      <c r="B268" s="100"/>
      <c r="C268" s="100"/>
      <c r="D268" s="100"/>
      <c r="E268" s="100"/>
      <c r="F268" s="100"/>
      <c r="G268" s="100"/>
      <c r="H268" s="100"/>
      <c r="I268" s="100"/>
      <c r="J268" s="100"/>
      <c r="K268" s="96" t="s">
        <v>1578</v>
      </c>
      <c r="L268" s="114">
        <v>3051513000</v>
      </c>
      <c r="M268" s="176" t="s">
        <v>2070</v>
      </c>
      <c r="N268" s="209">
        <v>3052513000</v>
      </c>
      <c r="O268" s="112" t="s">
        <v>1271</v>
      </c>
    </row>
    <row r="269" spans="1:15" x14ac:dyDescent="0.25">
      <c r="A269" s="100"/>
      <c r="B269" s="100"/>
      <c r="C269" s="100"/>
      <c r="D269" s="100"/>
      <c r="E269" s="100"/>
      <c r="F269" s="100"/>
      <c r="G269" s="100"/>
      <c r="H269" s="100"/>
      <c r="I269" s="100"/>
      <c r="J269" s="100"/>
      <c r="K269" s="96" t="s">
        <v>1579</v>
      </c>
      <c r="L269" s="114">
        <v>3051514000</v>
      </c>
      <c r="M269" s="176" t="s">
        <v>2071</v>
      </c>
      <c r="N269" s="209">
        <v>3052514000</v>
      </c>
      <c r="O269" s="112" t="s">
        <v>1271</v>
      </c>
    </row>
    <row r="270" spans="1:15" x14ac:dyDescent="0.25">
      <c r="A270" s="100"/>
      <c r="B270" s="100"/>
      <c r="C270" s="100"/>
      <c r="D270" s="100"/>
      <c r="E270" s="100"/>
      <c r="F270" s="100"/>
      <c r="G270" s="100"/>
      <c r="H270" s="100"/>
      <c r="I270" s="100"/>
      <c r="J270" s="100"/>
      <c r="K270" s="96" t="s">
        <v>1580</v>
      </c>
      <c r="L270" s="114">
        <v>3051515000</v>
      </c>
      <c r="M270" s="176" t="s">
        <v>2072</v>
      </c>
      <c r="N270" s="209">
        <v>3052515000</v>
      </c>
      <c r="O270" s="112" t="s">
        <v>1271</v>
      </c>
    </row>
    <row r="271" spans="1:15" x14ac:dyDescent="0.25">
      <c r="A271" s="100"/>
      <c r="B271" s="100"/>
      <c r="C271" s="100"/>
      <c r="D271" s="100"/>
      <c r="E271" s="100"/>
      <c r="F271" s="100"/>
      <c r="G271" s="100"/>
      <c r="H271" s="100"/>
      <c r="I271" s="100"/>
      <c r="J271" s="100"/>
      <c r="K271" s="96" t="s">
        <v>1581</v>
      </c>
      <c r="L271" s="114">
        <v>3051516000</v>
      </c>
      <c r="M271" s="176" t="s">
        <v>2073</v>
      </c>
      <c r="N271" s="209">
        <v>3052516000</v>
      </c>
      <c r="O271" s="112" t="s">
        <v>1271</v>
      </c>
    </row>
    <row r="272" spans="1:15" x14ac:dyDescent="0.25">
      <c r="A272" s="100"/>
      <c r="B272" s="100"/>
      <c r="C272" s="100"/>
      <c r="D272" s="100"/>
      <c r="E272" s="100"/>
      <c r="F272" s="100"/>
      <c r="G272" s="100"/>
      <c r="H272" s="100"/>
      <c r="I272" s="100"/>
      <c r="J272" s="100"/>
      <c r="K272" s="96" t="s">
        <v>1582</v>
      </c>
      <c r="L272" s="114">
        <v>3051517000</v>
      </c>
      <c r="M272" s="176" t="s">
        <v>2074</v>
      </c>
      <c r="N272" s="209">
        <v>3052517000</v>
      </c>
      <c r="O272" s="112" t="s">
        <v>1271</v>
      </c>
    </row>
    <row r="273" spans="1:15" x14ac:dyDescent="0.25">
      <c r="A273" s="100"/>
      <c r="B273" s="100"/>
      <c r="C273" s="100"/>
      <c r="D273" s="100"/>
      <c r="E273" s="100"/>
      <c r="F273" s="100"/>
      <c r="G273" s="100"/>
      <c r="H273" s="100"/>
      <c r="I273" s="100"/>
      <c r="J273" s="100"/>
      <c r="K273" s="96" t="s">
        <v>1583</v>
      </c>
      <c r="L273" s="114">
        <v>3051518000</v>
      </c>
      <c r="M273" s="176" t="s">
        <v>2075</v>
      </c>
      <c r="N273" s="209">
        <v>3052518000</v>
      </c>
      <c r="O273" s="112" t="s">
        <v>1270</v>
      </c>
    </row>
    <row r="274" spans="1:15" x14ac:dyDescent="0.25">
      <c r="A274" s="100"/>
      <c r="B274" s="100"/>
      <c r="C274" s="100"/>
      <c r="D274" s="100"/>
      <c r="E274" s="100"/>
      <c r="F274" s="100"/>
      <c r="G274" s="100"/>
      <c r="H274" s="100"/>
      <c r="I274" s="100"/>
      <c r="J274" s="100"/>
      <c r="K274" s="96" t="s">
        <v>1584</v>
      </c>
      <c r="L274" s="114">
        <v>3051519000</v>
      </c>
      <c r="M274" s="176" t="s">
        <v>2076</v>
      </c>
      <c r="N274" s="209">
        <v>3052519000</v>
      </c>
      <c r="O274" s="112" t="s">
        <v>1270</v>
      </c>
    </row>
    <row r="275" spans="1:15" x14ac:dyDescent="0.25">
      <c r="A275" s="100"/>
      <c r="B275" s="100"/>
      <c r="C275" s="100"/>
      <c r="D275" s="100"/>
      <c r="E275" s="100"/>
      <c r="F275" s="100"/>
      <c r="G275" s="100"/>
      <c r="H275" s="100"/>
      <c r="I275" s="100"/>
      <c r="J275" s="100"/>
      <c r="K275" s="96" t="s">
        <v>1585</v>
      </c>
      <c r="L275" s="114">
        <v>3051520000</v>
      </c>
      <c r="M275" s="176" t="s">
        <v>2077</v>
      </c>
      <c r="N275" s="209">
        <v>3052520000</v>
      </c>
      <c r="O275" s="112" t="s">
        <v>1270</v>
      </c>
    </row>
    <row r="276" spans="1:15" x14ac:dyDescent="0.25">
      <c r="A276" s="100"/>
      <c r="B276" s="100"/>
      <c r="C276" s="100"/>
      <c r="D276" s="100"/>
      <c r="E276" s="100"/>
      <c r="F276" s="100"/>
      <c r="G276" s="100"/>
      <c r="H276" s="100"/>
      <c r="I276" s="100"/>
      <c r="J276" s="100"/>
      <c r="K276" s="96" t="s">
        <v>1586</v>
      </c>
      <c r="L276" s="114">
        <v>3051521000</v>
      </c>
      <c r="M276" s="176" t="s">
        <v>2078</v>
      </c>
      <c r="N276" s="209">
        <v>3052521000</v>
      </c>
      <c r="O276" s="112" t="s">
        <v>1270</v>
      </c>
    </row>
    <row r="277" spans="1:15" x14ac:dyDescent="0.25">
      <c r="A277" s="100"/>
      <c r="B277" s="100"/>
      <c r="C277" s="100"/>
      <c r="D277" s="100"/>
      <c r="E277" s="100"/>
      <c r="F277" s="100"/>
      <c r="G277" s="100"/>
      <c r="H277" s="100"/>
      <c r="I277" s="100"/>
      <c r="J277" s="100"/>
      <c r="K277" s="96" t="s">
        <v>1587</v>
      </c>
      <c r="L277" s="114">
        <v>3051522000</v>
      </c>
      <c r="M277" s="176" t="s">
        <v>2079</v>
      </c>
      <c r="N277" s="209">
        <v>3052522000</v>
      </c>
      <c r="O277" s="112" t="s">
        <v>1271</v>
      </c>
    </row>
    <row r="278" spans="1:15" x14ac:dyDescent="0.25">
      <c r="A278" s="100"/>
      <c r="B278" s="100"/>
      <c r="C278" s="100"/>
      <c r="D278" s="100"/>
      <c r="E278" s="100"/>
      <c r="F278" s="100"/>
      <c r="G278" s="100"/>
      <c r="H278" s="100"/>
      <c r="I278" s="100"/>
      <c r="J278" s="100"/>
      <c r="K278" s="96" t="s">
        <v>1588</v>
      </c>
      <c r="L278" s="114">
        <v>3051523000</v>
      </c>
      <c r="M278" s="176" t="s">
        <v>2080</v>
      </c>
      <c r="N278" s="209">
        <v>3052523000</v>
      </c>
      <c r="O278" s="112" t="s">
        <v>1271</v>
      </c>
    </row>
    <row r="279" spans="1:15" x14ac:dyDescent="0.25">
      <c r="A279" s="100"/>
      <c r="B279" s="100"/>
      <c r="C279" s="100"/>
      <c r="D279" s="100"/>
      <c r="E279" s="100"/>
      <c r="F279" s="100"/>
      <c r="G279" s="100"/>
      <c r="H279" s="100"/>
      <c r="I279" s="100"/>
      <c r="J279" s="100"/>
      <c r="K279" s="96" t="s">
        <v>1589</v>
      </c>
      <c r="L279" s="114">
        <v>3051524000</v>
      </c>
      <c r="M279" s="176" t="s">
        <v>2081</v>
      </c>
      <c r="N279" s="209">
        <v>3052524000</v>
      </c>
      <c r="O279" s="112" t="s">
        <v>1271</v>
      </c>
    </row>
    <row r="280" spans="1:15" x14ac:dyDescent="0.25">
      <c r="A280" s="100"/>
      <c r="B280" s="100"/>
      <c r="C280" s="100"/>
      <c r="D280" s="100"/>
      <c r="E280" s="100"/>
      <c r="F280" s="100"/>
      <c r="G280" s="100"/>
      <c r="H280" s="100"/>
      <c r="I280" s="100"/>
      <c r="J280" s="100"/>
      <c r="K280" s="96" t="s">
        <v>1590</v>
      </c>
      <c r="L280" s="114">
        <v>3051525000</v>
      </c>
      <c r="M280" s="176" t="s">
        <v>2082</v>
      </c>
      <c r="N280" s="209">
        <v>3052525000</v>
      </c>
      <c r="O280" s="112" t="s">
        <v>1271</v>
      </c>
    </row>
    <row r="281" spans="1:15" x14ac:dyDescent="0.25">
      <c r="A281" s="100"/>
      <c r="B281" s="100"/>
      <c r="C281" s="100"/>
      <c r="D281" s="100"/>
      <c r="E281" s="100"/>
      <c r="F281" s="100"/>
      <c r="G281" s="100"/>
      <c r="H281" s="100"/>
      <c r="I281" s="100"/>
      <c r="J281" s="100"/>
      <c r="K281" s="96" t="s">
        <v>1591</v>
      </c>
      <c r="L281" s="114">
        <v>3051526000</v>
      </c>
      <c r="M281" s="176" t="s">
        <v>2083</v>
      </c>
      <c r="N281" s="209">
        <v>3052526000</v>
      </c>
      <c r="O281" s="112" t="s">
        <v>1271</v>
      </c>
    </row>
    <row r="282" spans="1:15" x14ac:dyDescent="0.25">
      <c r="A282" s="100"/>
      <c r="B282" s="100"/>
      <c r="C282" s="100"/>
      <c r="D282" s="100"/>
      <c r="E282" s="100"/>
      <c r="F282" s="100"/>
      <c r="G282" s="100"/>
      <c r="H282" s="100"/>
      <c r="I282" s="100"/>
      <c r="J282" s="100"/>
      <c r="K282" s="96" t="s">
        <v>1592</v>
      </c>
      <c r="L282" s="114">
        <v>3051527000</v>
      </c>
      <c r="M282" s="176" t="s">
        <v>2084</v>
      </c>
      <c r="N282" s="209">
        <v>3052527000</v>
      </c>
      <c r="O282" s="112" t="s">
        <v>1271</v>
      </c>
    </row>
    <row r="283" spans="1:15" x14ac:dyDescent="0.25">
      <c r="A283" s="100"/>
      <c r="B283" s="100"/>
      <c r="C283" s="100"/>
      <c r="D283" s="100"/>
      <c r="E283" s="100"/>
      <c r="F283" s="100"/>
      <c r="G283" s="100"/>
      <c r="H283" s="100"/>
      <c r="I283" s="100"/>
      <c r="J283" s="100"/>
      <c r="K283" s="96" t="s">
        <v>1593</v>
      </c>
      <c r="L283" s="114">
        <v>3051528000</v>
      </c>
      <c r="M283" s="176" t="s">
        <v>2085</v>
      </c>
      <c r="N283" s="209">
        <v>3052528000</v>
      </c>
      <c r="O283" s="112" t="s">
        <v>1271</v>
      </c>
    </row>
    <row r="284" spans="1:15" x14ac:dyDescent="0.25">
      <c r="A284" s="100"/>
      <c r="B284" s="100"/>
      <c r="C284" s="100"/>
      <c r="D284" s="100"/>
      <c r="E284" s="100"/>
      <c r="F284" s="100"/>
      <c r="G284" s="100"/>
      <c r="H284" s="100"/>
      <c r="I284" s="100"/>
      <c r="J284" s="100"/>
      <c r="K284" s="96" t="s">
        <v>1594</v>
      </c>
      <c r="L284" s="114">
        <v>3051529000</v>
      </c>
      <c r="M284" s="176" t="s">
        <v>2086</v>
      </c>
      <c r="N284" s="209">
        <v>3052529000</v>
      </c>
      <c r="O284" s="112" t="s">
        <v>1271</v>
      </c>
    </row>
    <row r="285" spans="1:15" x14ac:dyDescent="0.25">
      <c r="A285" s="100"/>
      <c r="B285" s="100"/>
      <c r="C285" s="100"/>
      <c r="D285" s="100"/>
      <c r="E285" s="100"/>
      <c r="F285" s="100"/>
      <c r="G285" s="100"/>
      <c r="H285" s="100"/>
      <c r="I285" s="100"/>
      <c r="J285" s="100"/>
      <c r="K285" s="96" t="s">
        <v>1595</v>
      </c>
      <c r="L285" s="114">
        <v>3051530000</v>
      </c>
      <c r="M285" s="176" t="s">
        <v>2087</v>
      </c>
      <c r="N285" s="209">
        <v>3052530000</v>
      </c>
      <c r="O285" s="112" t="s">
        <v>1271</v>
      </c>
    </row>
    <row r="286" spans="1:15" x14ac:dyDescent="0.25">
      <c r="A286" s="100"/>
      <c r="B286" s="100"/>
      <c r="C286" s="100"/>
      <c r="D286" s="100"/>
      <c r="E286" s="100"/>
      <c r="F286" s="100"/>
      <c r="G286" s="100"/>
      <c r="H286" s="100"/>
      <c r="I286" s="100"/>
      <c r="J286" s="100"/>
      <c r="K286" s="96" t="s">
        <v>1596</v>
      </c>
      <c r="L286" s="114">
        <v>3051531000</v>
      </c>
      <c r="M286" s="176" t="s">
        <v>2088</v>
      </c>
      <c r="N286" s="209">
        <v>3052531000</v>
      </c>
      <c r="O286" s="112" t="s">
        <v>1272</v>
      </c>
    </row>
    <row r="287" spans="1:15" x14ac:dyDescent="0.25">
      <c r="A287" s="100"/>
      <c r="B287" s="100"/>
      <c r="C287" s="100"/>
      <c r="D287" s="100"/>
      <c r="E287" s="100"/>
      <c r="F287" s="100"/>
      <c r="G287" s="100"/>
      <c r="H287" s="100"/>
      <c r="I287" s="100"/>
      <c r="J287" s="100"/>
      <c r="K287" s="96" t="s">
        <v>1597</v>
      </c>
      <c r="L287" s="114">
        <v>3051532000</v>
      </c>
      <c r="M287" s="176" t="s">
        <v>2089</v>
      </c>
      <c r="N287" s="209">
        <v>3052532000</v>
      </c>
      <c r="O287" s="112" t="s">
        <v>1272</v>
      </c>
    </row>
    <row r="288" spans="1:15" x14ac:dyDescent="0.25">
      <c r="A288" s="100"/>
      <c r="B288" s="100"/>
      <c r="C288" s="100"/>
      <c r="D288" s="100"/>
      <c r="E288" s="100"/>
      <c r="F288" s="100"/>
      <c r="G288" s="100"/>
      <c r="H288" s="100"/>
      <c r="I288" s="100"/>
      <c r="J288" s="100"/>
      <c r="K288" s="96" t="s">
        <v>1598</v>
      </c>
      <c r="L288" s="114">
        <v>3051533000</v>
      </c>
      <c r="M288" s="176" t="s">
        <v>2090</v>
      </c>
      <c r="N288" s="209">
        <v>3052533000</v>
      </c>
      <c r="O288" s="112" t="s">
        <v>1270</v>
      </c>
    </row>
    <row r="289" spans="1:15" x14ac:dyDescent="0.25">
      <c r="A289" s="100"/>
      <c r="B289" s="100"/>
      <c r="C289" s="100"/>
      <c r="D289" s="100"/>
      <c r="E289" s="100"/>
      <c r="F289" s="100"/>
      <c r="G289" s="100"/>
      <c r="H289" s="100"/>
      <c r="I289" s="100"/>
      <c r="J289" s="100"/>
      <c r="K289" s="96" t="s">
        <v>1599</v>
      </c>
      <c r="L289" s="114">
        <v>3051534000</v>
      </c>
      <c r="M289" s="176" t="s">
        <v>2091</v>
      </c>
      <c r="N289" s="209">
        <v>3052534000</v>
      </c>
      <c r="O289" s="112" t="s">
        <v>1271</v>
      </c>
    </row>
    <row r="290" spans="1:15" x14ac:dyDescent="0.25">
      <c r="A290" s="100"/>
      <c r="B290" s="100"/>
      <c r="C290" s="100"/>
      <c r="D290" s="100"/>
      <c r="E290" s="100"/>
      <c r="F290" s="100"/>
      <c r="G290" s="100"/>
      <c r="H290" s="100"/>
      <c r="I290" s="100"/>
      <c r="J290" s="100"/>
      <c r="K290" s="96" t="s">
        <v>1600</v>
      </c>
      <c r="L290" s="114">
        <v>3051535000</v>
      </c>
      <c r="M290" s="176" t="s">
        <v>2092</v>
      </c>
      <c r="N290" s="209">
        <v>3052535000</v>
      </c>
      <c r="O290" s="112" t="s">
        <v>1271</v>
      </c>
    </row>
    <row r="291" spans="1:15" x14ac:dyDescent="0.25">
      <c r="A291" s="100"/>
      <c r="B291" s="100"/>
      <c r="C291" s="100"/>
      <c r="D291" s="100"/>
      <c r="E291" s="100"/>
      <c r="F291" s="100"/>
      <c r="G291" s="100"/>
      <c r="H291" s="100"/>
      <c r="I291" s="100"/>
      <c r="J291" s="100"/>
      <c r="K291" s="96" t="s">
        <v>1601</v>
      </c>
      <c r="L291" s="114">
        <v>3051536000</v>
      </c>
      <c r="M291" s="176" t="s">
        <v>2093</v>
      </c>
      <c r="N291" s="209">
        <v>3052536000</v>
      </c>
      <c r="O291" s="112" t="s">
        <v>1271</v>
      </c>
    </row>
    <row r="292" spans="1:15" x14ac:dyDescent="0.25">
      <c r="A292" s="100"/>
      <c r="B292" s="100"/>
      <c r="C292" s="100"/>
      <c r="D292" s="100"/>
      <c r="E292" s="100"/>
      <c r="F292" s="100"/>
      <c r="G292" s="100"/>
      <c r="H292" s="100"/>
      <c r="I292" s="100"/>
      <c r="J292" s="100"/>
      <c r="K292" s="96" t="s">
        <v>1602</v>
      </c>
      <c r="L292" s="114">
        <v>3051537000</v>
      </c>
      <c r="M292" s="176" t="s">
        <v>2094</v>
      </c>
      <c r="N292" s="209">
        <v>3052537000</v>
      </c>
      <c r="O292" s="112" t="s">
        <v>1271</v>
      </c>
    </row>
    <row r="293" spans="1:15" x14ac:dyDescent="0.25">
      <c r="A293" s="100"/>
      <c r="B293" s="100"/>
      <c r="C293" s="100"/>
      <c r="D293" s="100"/>
      <c r="E293" s="100"/>
      <c r="F293" s="100"/>
      <c r="G293" s="100"/>
      <c r="H293" s="100"/>
      <c r="I293" s="100"/>
      <c r="J293" s="100"/>
      <c r="K293" s="96" t="s">
        <v>1603</v>
      </c>
      <c r="L293" s="114">
        <v>3051538000</v>
      </c>
      <c r="M293" s="176" t="s">
        <v>2095</v>
      </c>
      <c r="N293" s="209">
        <v>3052538000</v>
      </c>
      <c r="O293" s="112" t="s">
        <v>1271</v>
      </c>
    </row>
    <row r="294" spans="1:15" x14ac:dyDescent="0.25">
      <c r="A294" s="100"/>
      <c r="B294" s="100"/>
      <c r="C294" s="100"/>
      <c r="D294" s="100"/>
      <c r="E294" s="100"/>
      <c r="F294" s="100"/>
      <c r="G294" s="100"/>
      <c r="H294" s="100"/>
      <c r="I294" s="100"/>
      <c r="J294" s="100"/>
      <c r="K294" s="96" t="s">
        <v>1604</v>
      </c>
      <c r="L294" s="114">
        <v>3051539000</v>
      </c>
      <c r="M294" s="176" t="s">
        <v>2096</v>
      </c>
      <c r="N294" s="209">
        <v>3052539000</v>
      </c>
      <c r="O294" s="112" t="s">
        <v>1272</v>
      </c>
    </row>
    <row r="295" spans="1:15" x14ac:dyDescent="0.25">
      <c r="A295" s="100"/>
      <c r="B295" s="100"/>
      <c r="C295" s="100"/>
      <c r="D295" s="100"/>
      <c r="E295" s="100"/>
      <c r="F295" s="100"/>
      <c r="G295" s="100"/>
      <c r="H295" s="100"/>
      <c r="I295" s="100"/>
      <c r="J295" s="100"/>
      <c r="K295" s="96" t="s">
        <v>1605</v>
      </c>
      <c r="L295" s="114">
        <v>3051540000</v>
      </c>
      <c r="M295" s="176" t="s">
        <v>2097</v>
      </c>
      <c r="N295" s="209">
        <v>3052540000</v>
      </c>
      <c r="O295" s="112" t="s">
        <v>1271</v>
      </c>
    </row>
    <row r="296" spans="1:15" x14ac:dyDescent="0.25">
      <c r="A296" s="100"/>
      <c r="B296" s="100"/>
      <c r="C296" s="100"/>
      <c r="D296" s="100"/>
      <c r="E296" s="100"/>
      <c r="F296" s="100"/>
      <c r="G296" s="100"/>
      <c r="H296" s="100"/>
      <c r="I296" s="100"/>
      <c r="J296" s="100"/>
      <c r="K296" s="96" t="s">
        <v>1606</v>
      </c>
      <c r="L296" s="114">
        <v>3051541000</v>
      </c>
      <c r="M296" s="176" t="s">
        <v>2098</v>
      </c>
      <c r="N296" s="209">
        <v>3052541000</v>
      </c>
      <c r="O296" s="112" t="s">
        <v>1271</v>
      </c>
    </row>
    <row r="297" spans="1:15" x14ac:dyDescent="0.25">
      <c r="A297" s="100"/>
      <c r="B297" s="100"/>
      <c r="C297" s="100"/>
      <c r="D297" s="100"/>
      <c r="E297" s="100"/>
      <c r="F297" s="100"/>
      <c r="G297" s="100"/>
      <c r="H297" s="100"/>
      <c r="I297" s="100"/>
      <c r="J297" s="100"/>
      <c r="K297" s="96" t="s">
        <v>1607</v>
      </c>
      <c r="L297" s="114">
        <v>3051542000</v>
      </c>
      <c r="M297" s="176" t="s">
        <v>2099</v>
      </c>
      <c r="N297" s="209">
        <v>3052542000</v>
      </c>
      <c r="O297" s="112" t="s">
        <v>1272</v>
      </c>
    </row>
    <row r="298" spans="1:15" x14ac:dyDescent="0.25">
      <c r="A298" s="100"/>
      <c r="B298" s="100"/>
      <c r="C298" s="100"/>
      <c r="D298" s="100"/>
      <c r="E298" s="100"/>
      <c r="F298" s="100"/>
      <c r="G298" s="100"/>
      <c r="H298" s="100"/>
      <c r="I298" s="100"/>
      <c r="J298" s="100"/>
      <c r="K298" s="96" t="s">
        <v>1608</v>
      </c>
      <c r="L298" s="114">
        <v>3051543000</v>
      </c>
      <c r="M298" s="176" t="s">
        <v>2100</v>
      </c>
      <c r="N298" s="209">
        <v>3052543000</v>
      </c>
      <c r="O298" s="112" t="s">
        <v>1272</v>
      </c>
    </row>
    <row r="299" spans="1:15" x14ac:dyDescent="0.25">
      <c r="A299" s="100"/>
      <c r="B299" s="100"/>
      <c r="C299" s="100"/>
      <c r="D299" s="100"/>
      <c r="E299" s="100"/>
      <c r="F299" s="100"/>
      <c r="G299" s="100"/>
      <c r="H299" s="100"/>
      <c r="I299" s="100"/>
      <c r="J299" s="100"/>
      <c r="K299" s="96" t="s">
        <v>1609</v>
      </c>
      <c r="L299" s="114">
        <v>3051544000</v>
      </c>
      <c r="M299" s="176" t="s">
        <v>2101</v>
      </c>
      <c r="N299" s="209">
        <v>3052544000</v>
      </c>
      <c r="O299" s="112" t="s">
        <v>1272</v>
      </c>
    </row>
    <row r="300" spans="1:15" x14ac:dyDescent="0.25">
      <c r="A300" s="100"/>
      <c r="B300" s="100"/>
      <c r="C300" s="100"/>
      <c r="D300" s="100"/>
      <c r="E300" s="100"/>
      <c r="F300" s="100"/>
      <c r="G300" s="100"/>
      <c r="H300" s="100"/>
      <c r="I300" s="100"/>
      <c r="J300" s="100"/>
      <c r="K300" s="96" t="s">
        <v>1610</v>
      </c>
      <c r="L300" s="114">
        <v>3051545000</v>
      </c>
      <c r="M300" s="176" t="s">
        <v>2102</v>
      </c>
      <c r="N300" s="209">
        <v>3052545000</v>
      </c>
      <c r="O300" s="112" t="s">
        <v>1272</v>
      </c>
    </row>
    <row r="301" spans="1:15" x14ac:dyDescent="0.25">
      <c r="A301" s="100"/>
      <c r="B301" s="100"/>
      <c r="C301" s="100"/>
      <c r="D301" s="100"/>
      <c r="E301" s="100"/>
      <c r="F301" s="100"/>
      <c r="G301" s="100"/>
      <c r="H301" s="100"/>
      <c r="I301" s="100"/>
      <c r="J301" s="100"/>
      <c r="K301" s="96" t="s">
        <v>1611</v>
      </c>
      <c r="L301" s="114">
        <v>3051546000</v>
      </c>
      <c r="M301" s="176" t="s">
        <v>2103</v>
      </c>
      <c r="N301" s="209">
        <v>3052546000</v>
      </c>
      <c r="O301" s="112" t="s">
        <v>1271</v>
      </c>
    </row>
    <row r="302" spans="1:15" x14ac:dyDescent="0.25">
      <c r="A302" s="100"/>
      <c r="B302" s="100"/>
      <c r="C302" s="100"/>
      <c r="D302" s="100"/>
      <c r="E302" s="100"/>
      <c r="F302" s="100"/>
      <c r="G302" s="100"/>
      <c r="H302" s="100"/>
      <c r="I302" s="100"/>
      <c r="J302" s="100"/>
      <c r="K302" s="96" t="s">
        <v>1612</v>
      </c>
      <c r="L302" s="114">
        <v>3051547000</v>
      </c>
      <c r="M302" s="176" t="s">
        <v>2104</v>
      </c>
      <c r="N302" s="209">
        <v>3052547000</v>
      </c>
      <c r="O302" s="112" t="s">
        <v>1271</v>
      </c>
    </row>
    <row r="303" spans="1:15" x14ac:dyDescent="0.25">
      <c r="A303" s="100"/>
      <c r="B303" s="100"/>
      <c r="C303" s="100"/>
      <c r="D303" s="100"/>
      <c r="E303" s="100"/>
      <c r="F303" s="100"/>
      <c r="G303" s="100"/>
      <c r="H303" s="100"/>
      <c r="I303" s="100"/>
      <c r="J303" s="100"/>
      <c r="K303" s="96" t="s">
        <v>1613</v>
      </c>
      <c r="L303" s="114">
        <v>3051548000</v>
      </c>
      <c r="M303" s="176" t="s">
        <v>2105</v>
      </c>
      <c r="N303" s="209">
        <v>3052548000</v>
      </c>
      <c r="O303" s="112" t="s">
        <v>1271</v>
      </c>
    </row>
    <row r="304" spans="1:15" x14ac:dyDescent="0.25">
      <c r="A304" s="100"/>
      <c r="B304" s="100"/>
      <c r="C304" s="100"/>
      <c r="D304" s="100"/>
      <c r="E304" s="100"/>
      <c r="F304" s="100"/>
      <c r="G304" s="100"/>
      <c r="H304" s="100"/>
      <c r="I304" s="100"/>
      <c r="J304" s="100"/>
      <c r="K304" s="96" t="s">
        <v>1614</v>
      </c>
      <c r="L304" s="114">
        <v>3051549000</v>
      </c>
      <c r="M304" s="176" t="s">
        <v>2106</v>
      </c>
      <c r="N304" s="209">
        <v>3052549000</v>
      </c>
      <c r="O304" s="112" t="s">
        <v>1271</v>
      </c>
    </row>
    <row r="305" spans="1:15" x14ac:dyDescent="0.25">
      <c r="A305" s="100"/>
      <c r="B305" s="100"/>
      <c r="C305" s="100"/>
      <c r="D305" s="100"/>
      <c r="E305" s="100"/>
      <c r="F305" s="100"/>
      <c r="G305" s="100"/>
      <c r="H305" s="100"/>
      <c r="I305" s="100"/>
      <c r="J305" s="100"/>
      <c r="K305" s="96" t="s">
        <v>1615</v>
      </c>
      <c r="L305" s="114">
        <v>3051550000</v>
      </c>
      <c r="M305" s="176" t="s">
        <v>2107</v>
      </c>
      <c r="N305" s="209">
        <v>3052550000</v>
      </c>
      <c r="O305" s="112" t="s">
        <v>1271</v>
      </c>
    </row>
    <row r="306" spans="1:15" x14ac:dyDescent="0.25">
      <c r="A306" s="100"/>
      <c r="B306" s="100"/>
      <c r="C306" s="100"/>
      <c r="D306" s="100"/>
      <c r="E306" s="100"/>
      <c r="F306" s="100"/>
      <c r="G306" s="100"/>
      <c r="H306" s="100"/>
      <c r="I306" s="100"/>
      <c r="J306" s="100"/>
      <c r="K306" s="96" t="s">
        <v>1616</v>
      </c>
      <c r="L306" s="114">
        <v>3051551000</v>
      </c>
      <c r="M306" s="176" t="s">
        <v>2108</v>
      </c>
      <c r="N306" s="209">
        <v>3052551000</v>
      </c>
      <c r="O306" s="112" t="s">
        <v>1272</v>
      </c>
    </row>
    <row r="307" spans="1:15" x14ac:dyDescent="0.25">
      <c r="A307" s="100"/>
      <c r="B307" s="100"/>
      <c r="C307" s="100"/>
      <c r="D307" s="100"/>
      <c r="E307" s="100"/>
      <c r="F307" s="100"/>
      <c r="G307" s="100"/>
      <c r="H307" s="100"/>
      <c r="I307" s="100"/>
      <c r="J307" s="100"/>
      <c r="K307" s="96" t="s">
        <v>1617</v>
      </c>
      <c r="L307" s="114">
        <v>3051552000</v>
      </c>
      <c r="M307" s="176" t="s">
        <v>2109</v>
      </c>
      <c r="N307" s="209">
        <v>3052552000</v>
      </c>
      <c r="O307" s="112" t="s">
        <v>1272</v>
      </c>
    </row>
    <row r="308" spans="1:15" x14ac:dyDescent="0.25">
      <c r="A308" s="100"/>
      <c r="B308" s="100"/>
      <c r="C308" s="100"/>
      <c r="D308" s="100"/>
      <c r="E308" s="100"/>
      <c r="F308" s="100"/>
      <c r="G308" s="100"/>
      <c r="H308" s="100"/>
      <c r="I308" s="100"/>
      <c r="J308" s="100"/>
      <c r="K308" s="96" t="s">
        <v>1618</v>
      </c>
      <c r="L308" s="114">
        <v>3051553000</v>
      </c>
      <c r="M308" s="176" t="s">
        <v>2110</v>
      </c>
      <c r="N308" s="209">
        <v>3052553000</v>
      </c>
      <c r="O308" s="112" t="s">
        <v>1272</v>
      </c>
    </row>
    <row r="309" spans="1:15" x14ac:dyDescent="0.25">
      <c r="A309" s="100"/>
      <c r="B309" s="100"/>
      <c r="C309" s="100"/>
      <c r="D309" s="100"/>
      <c r="E309" s="100"/>
      <c r="F309" s="100"/>
      <c r="G309" s="100"/>
      <c r="H309" s="100"/>
      <c r="I309" s="100"/>
      <c r="J309" s="100"/>
      <c r="K309" s="96" t="s">
        <v>1619</v>
      </c>
      <c r="L309" s="114">
        <v>3051554000</v>
      </c>
      <c r="M309" s="176" t="s">
        <v>2111</v>
      </c>
      <c r="N309" s="209">
        <v>3052554000</v>
      </c>
      <c r="O309" s="112" t="s">
        <v>1272</v>
      </c>
    </row>
    <row r="310" spans="1:15" x14ac:dyDescent="0.25">
      <c r="A310" s="100"/>
      <c r="B310" s="100"/>
      <c r="C310" s="100"/>
      <c r="D310" s="100"/>
      <c r="E310" s="100"/>
      <c r="F310" s="100"/>
      <c r="G310" s="100"/>
      <c r="H310" s="100"/>
      <c r="I310" s="100"/>
      <c r="J310" s="100"/>
      <c r="K310" s="96" t="s">
        <v>1620</v>
      </c>
      <c r="L310" s="114">
        <v>3051555000</v>
      </c>
      <c r="M310" s="176" t="s">
        <v>2112</v>
      </c>
      <c r="N310" s="209">
        <v>3052555000</v>
      </c>
      <c r="O310" s="112" t="s">
        <v>1272</v>
      </c>
    </row>
    <row r="311" spans="1:15" x14ac:dyDescent="0.25">
      <c r="A311" s="100"/>
      <c r="B311" s="100"/>
      <c r="C311" s="100"/>
      <c r="D311" s="100"/>
      <c r="E311" s="100"/>
      <c r="F311" s="100"/>
      <c r="G311" s="100"/>
      <c r="H311" s="100"/>
      <c r="I311" s="100"/>
      <c r="J311" s="100"/>
      <c r="K311" s="96" t="s">
        <v>1621</v>
      </c>
      <c r="L311" s="114">
        <v>3051556000</v>
      </c>
      <c r="M311" s="176" t="s">
        <v>2113</v>
      </c>
      <c r="N311" s="209">
        <v>3052556000</v>
      </c>
      <c r="O311" s="112" t="s">
        <v>1272</v>
      </c>
    </row>
    <row r="312" spans="1:15" x14ac:dyDescent="0.25">
      <c r="A312" s="100"/>
      <c r="B312" s="100"/>
      <c r="C312" s="100"/>
      <c r="D312" s="100"/>
      <c r="E312" s="100"/>
      <c r="F312" s="100"/>
      <c r="G312" s="100"/>
      <c r="H312" s="100"/>
      <c r="I312" s="100"/>
      <c r="J312" s="100"/>
      <c r="K312" s="96" t="s">
        <v>1622</v>
      </c>
      <c r="L312" s="114">
        <v>3051557000</v>
      </c>
      <c r="M312" s="176" t="s">
        <v>2114</v>
      </c>
      <c r="N312" s="209">
        <v>3052557000</v>
      </c>
      <c r="O312" s="112" t="s">
        <v>1271</v>
      </c>
    </row>
    <row r="313" spans="1:15" x14ac:dyDescent="0.25">
      <c r="A313" s="100"/>
      <c r="B313" s="100"/>
      <c r="C313" s="100"/>
      <c r="D313" s="100"/>
      <c r="E313" s="100"/>
      <c r="F313" s="100"/>
      <c r="G313" s="100"/>
      <c r="H313" s="100"/>
      <c r="I313" s="100"/>
      <c r="J313" s="100"/>
      <c r="K313" s="96" t="s">
        <v>1623</v>
      </c>
      <c r="L313" s="114">
        <v>3051558000</v>
      </c>
      <c r="M313" s="176" t="s">
        <v>2115</v>
      </c>
      <c r="N313" s="209">
        <v>3052558000</v>
      </c>
      <c r="O313" s="112" t="s">
        <v>1272</v>
      </c>
    </row>
    <row r="314" spans="1:15" x14ac:dyDescent="0.25">
      <c r="A314" s="100"/>
      <c r="B314" s="100"/>
      <c r="C314" s="100"/>
      <c r="D314" s="100"/>
      <c r="E314" s="100"/>
      <c r="F314" s="100"/>
      <c r="G314" s="100"/>
      <c r="H314" s="100"/>
      <c r="I314" s="100"/>
      <c r="J314" s="100"/>
      <c r="K314" s="96" t="s">
        <v>1624</v>
      </c>
      <c r="L314" s="114">
        <v>3051559000</v>
      </c>
      <c r="M314" s="176" t="s">
        <v>2116</v>
      </c>
      <c r="N314" s="209">
        <v>3052559000</v>
      </c>
      <c r="O314" s="112" t="s">
        <v>1272</v>
      </c>
    </row>
    <row r="315" spans="1:15" x14ac:dyDescent="0.25">
      <c r="A315" s="100"/>
      <c r="B315" s="100"/>
      <c r="C315" s="100"/>
      <c r="D315" s="100"/>
      <c r="E315" s="100"/>
      <c r="F315" s="100"/>
      <c r="G315" s="100"/>
      <c r="H315" s="100"/>
      <c r="I315" s="100"/>
      <c r="J315" s="100"/>
      <c r="K315" s="96" t="s">
        <v>1625</v>
      </c>
      <c r="L315" s="114">
        <v>3051560000</v>
      </c>
      <c r="M315" s="176" t="s">
        <v>2117</v>
      </c>
      <c r="N315" s="209">
        <v>3052560000</v>
      </c>
      <c r="O315" s="112" t="s">
        <v>1272</v>
      </c>
    </row>
    <row r="316" spans="1:15" x14ac:dyDescent="0.25">
      <c r="A316" s="100"/>
      <c r="B316" s="100"/>
      <c r="C316" s="100"/>
      <c r="D316" s="100"/>
      <c r="E316" s="100"/>
      <c r="F316" s="100"/>
      <c r="G316" s="100"/>
      <c r="H316" s="100"/>
      <c r="I316" s="100"/>
      <c r="J316" s="100"/>
      <c r="K316" s="96" t="s">
        <v>1626</v>
      </c>
      <c r="L316" s="114">
        <v>3051561000</v>
      </c>
      <c r="M316" s="176" t="s">
        <v>2118</v>
      </c>
      <c r="N316" s="209">
        <v>3052561000</v>
      </c>
      <c r="O316" s="112" t="s">
        <v>1272</v>
      </c>
    </row>
    <row r="317" spans="1:15" x14ac:dyDescent="0.25">
      <c r="A317" s="100"/>
      <c r="B317" s="100"/>
      <c r="C317" s="100"/>
      <c r="D317" s="100"/>
      <c r="E317" s="100"/>
      <c r="F317" s="100"/>
      <c r="G317" s="100"/>
      <c r="H317" s="100"/>
      <c r="I317" s="100"/>
      <c r="J317" s="100"/>
      <c r="K317" s="96" t="s">
        <v>1627</v>
      </c>
      <c r="L317" s="114">
        <v>3051562000</v>
      </c>
      <c r="M317" s="176" t="s">
        <v>2119</v>
      </c>
      <c r="N317" s="209">
        <v>3052562000</v>
      </c>
      <c r="O317" s="112" t="s">
        <v>1272</v>
      </c>
    </row>
    <row r="318" spans="1:15" x14ac:dyDescent="0.25">
      <c r="A318" s="100"/>
      <c r="B318" s="100"/>
      <c r="C318" s="100"/>
      <c r="D318" s="100"/>
      <c r="E318" s="100"/>
      <c r="F318" s="100"/>
      <c r="G318" s="100"/>
      <c r="H318" s="100"/>
      <c r="I318" s="100"/>
      <c r="J318" s="100"/>
      <c r="K318" s="96" t="s">
        <v>1628</v>
      </c>
      <c r="L318" s="114">
        <v>3051563000</v>
      </c>
      <c r="M318" s="176" t="s">
        <v>2120</v>
      </c>
      <c r="N318" s="209">
        <v>3052563000</v>
      </c>
      <c r="O318" s="112" t="s">
        <v>1272</v>
      </c>
    </row>
    <row r="319" spans="1:15" x14ac:dyDescent="0.25">
      <c r="A319" s="100"/>
      <c r="B319" s="100"/>
      <c r="C319" s="100"/>
      <c r="D319" s="100"/>
      <c r="E319" s="100"/>
      <c r="F319" s="100"/>
      <c r="G319" s="100"/>
      <c r="H319" s="100"/>
      <c r="I319" s="100"/>
      <c r="J319" s="100"/>
      <c r="K319" s="96" t="s">
        <v>1629</v>
      </c>
      <c r="L319" s="114">
        <v>3051564000</v>
      </c>
      <c r="M319" s="176" t="s">
        <v>2121</v>
      </c>
      <c r="N319" s="209">
        <v>3052564000</v>
      </c>
      <c r="O319" s="112" t="s">
        <v>1272</v>
      </c>
    </row>
    <row r="320" spans="1:15" x14ac:dyDescent="0.25">
      <c r="A320" s="100"/>
      <c r="B320" s="100"/>
      <c r="C320" s="100"/>
      <c r="D320" s="100"/>
      <c r="E320" s="100"/>
      <c r="F320" s="100"/>
      <c r="G320" s="100"/>
      <c r="H320" s="100"/>
      <c r="I320" s="100"/>
      <c r="J320" s="100"/>
      <c r="K320" s="96" t="s">
        <v>1630</v>
      </c>
      <c r="L320" s="114">
        <v>3051565000</v>
      </c>
      <c r="M320" s="176" t="s">
        <v>2122</v>
      </c>
      <c r="N320" s="209">
        <v>3052565000</v>
      </c>
      <c r="O320" s="112" t="s">
        <v>1272</v>
      </c>
    </row>
    <row r="321" spans="1:15" x14ac:dyDescent="0.25">
      <c r="A321" s="100"/>
      <c r="B321" s="100"/>
      <c r="C321" s="100"/>
      <c r="D321" s="100"/>
      <c r="E321" s="100"/>
      <c r="F321" s="100"/>
      <c r="G321" s="100"/>
      <c r="H321" s="100"/>
      <c r="I321" s="100"/>
      <c r="J321" s="100"/>
      <c r="K321" s="96" t="s">
        <v>1631</v>
      </c>
      <c r="L321" s="114">
        <v>3051566000</v>
      </c>
      <c r="M321" s="176" t="s">
        <v>2123</v>
      </c>
      <c r="N321" s="209">
        <v>3052566000</v>
      </c>
      <c r="O321" s="112" t="s">
        <v>1272</v>
      </c>
    </row>
    <row r="322" spans="1:15" x14ac:dyDescent="0.25">
      <c r="A322" s="100"/>
      <c r="B322" s="100"/>
      <c r="C322" s="100"/>
      <c r="D322" s="100"/>
      <c r="E322" s="100"/>
      <c r="F322" s="100"/>
      <c r="G322" s="100"/>
      <c r="H322" s="100"/>
      <c r="I322" s="100"/>
      <c r="J322" s="100"/>
      <c r="K322" s="96" t="s">
        <v>1632</v>
      </c>
      <c r="L322" s="114">
        <v>3051567000</v>
      </c>
      <c r="M322" s="176" t="s">
        <v>2124</v>
      </c>
      <c r="N322" s="209">
        <v>3052567000</v>
      </c>
      <c r="O322" s="112" t="s">
        <v>1272</v>
      </c>
    </row>
    <row r="323" spans="1:15" x14ac:dyDescent="0.25">
      <c r="A323" s="100"/>
      <c r="B323" s="100"/>
      <c r="C323" s="100"/>
      <c r="D323" s="100"/>
      <c r="E323" s="100"/>
      <c r="F323" s="100"/>
      <c r="G323" s="100"/>
      <c r="H323" s="100"/>
      <c r="I323" s="100"/>
      <c r="J323" s="100"/>
      <c r="K323" s="96" t="s">
        <v>1633</v>
      </c>
      <c r="L323" s="114">
        <v>3051568000</v>
      </c>
      <c r="M323" s="176" t="s">
        <v>2125</v>
      </c>
      <c r="N323" s="209">
        <v>3052568000</v>
      </c>
      <c r="O323" s="112" t="s">
        <v>1272</v>
      </c>
    </row>
    <row r="324" spans="1:15" x14ac:dyDescent="0.25">
      <c r="A324" s="100"/>
      <c r="B324" s="100"/>
      <c r="C324" s="100"/>
      <c r="D324" s="100"/>
      <c r="E324" s="100"/>
      <c r="F324" s="100"/>
      <c r="G324" s="100"/>
      <c r="H324" s="100"/>
      <c r="I324" s="100"/>
      <c r="J324" s="100"/>
      <c r="K324" s="96" t="s">
        <v>1634</v>
      </c>
      <c r="L324" s="114">
        <v>3051569000</v>
      </c>
      <c r="M324" s="176" t="s">
        <v>2126</v>
      </c>
      <c r="N324" s="209">
        <v>3052569000</v>
      </c>
      <c r="O324" s="112" t="s">
        <v>1272</v>
      </c>
    </row>
    <row r="325" spans="1:15" x14ac:dyDescent="0.25">
      <c r="A325" s="100"/>
      <c r="B325" s="100"/>
      <c r="C325" s="100"/>
      <c r="D325" s="100"/>
      <c r="E325" s="100"/>
      <c r="F325" s="100"/>
      <c r="G325" s="100"/>
      <c r="H325" s="100"/>
      <c r="I325" s="100"/>
      <c r="J325" s="100"/>
      <c r="K325" s="96" t="s">
        <v>1635</v>
      </c>
      <c r="L325" s="114">
        <v>3051570000</v>
      </c>
      <c r="M325" s="176" t="s">
        <v>2127</v>
      </c>
      <c r="N325" s="209">
        <v>3052570000</v>
      </c>
      <c r="O325" s="112" t="s">
        <v>1272</v>
      </c>
    </row>
    <row r="326" spans="1:15" x14ac:dyDescent="0.25">
      <c r="A326" s="100"/>
      <c r="B326" s="100"/>
      <c r="C326" s="100"/>
      <c r="D326" s="100"/>
      <c r="E326" s="100"/>
      <c r="F326" s="100"/>
      <c r="G326" s="100"/>
      <c r="H326" s="100"/>
      <c r="I326" s="100"/>
      <c r="J326" s="100"/>
      <c r="K326" s="96" t="s">
        <v>1636</v>
      </c>
      <c r="L326" s="114">
        <v>3051571000</v>
      </c>
      <c r="M326" s="176" t="s">
        <v>2128</v>
      </c>
      <c r="N326" s="209">
        <v>3052571000</v>
      </c>
      <c r="O326" s="112" t="s">
        <v>1272</v>
      </c>
    </row>
    <row r="327" spans="1:15" x14ac:dyDescent="0.25">
      <c r="A327" s="100"/>
      <c r="B327" s="100"/>
      <c r="C327" s="100"/>
      <c r="D327" s="100"/>
      <c r="E327" s="100"/>
      <c r="F327" s="100"/>
      <c r="G327" s="100"/>
      <c r="H327" s="100"/>
      <c r="I327" s="100"/>
      <c r="J327" s="100"/>
      <c r="K327" s="96" t="s">
        <v>1637</v>
      </c>
      <c r="L327" s="114">
        <v>3051572000</v>
      </c>
      <c r="M327" s="176" t="s">
        <v>2129</v>
      </c>
      <c r="N327" s="209">
        <v>3052572000</v>
      </c>
      <c r="O327" s="112" t="s">
        <v>1272</v>
      </c>
    </row>
    <row r="328" spans="1:15" x14ac:dyDescent="0.25">
      <c r="A328" s="100"/>
      <c r="B328" s="100"/>
      <c r="C328" s="100"/>
      <c r="D328" s="100"/>
      <c r="E328" s="100"/>
      <c r="F328" s="100"/>
      <c r="G328" s="100"/>
      <c r="H328" s="100"/>
      <c r="I328" s="100"/>
      <c r="J328" s="100"/>
      <c r="K328" s="96" t="s">
        <v>1638</v>
      </c>
      <c r="L328" s="114">
        <v>3051573000</v>
      </c>
      <c r="M328" s="176" t="s">
        <v>2130</v>
      </c>
      <c r="N328" s="209">
        <v>3052573000</v>
      </c>
      <c r="O328" s="112" t="s">
        <v>1272</v>
      </c>
    </row>
    <row r="329" spans="1:15" x14ac:dyDescent="0.25">
      <c r="A329" s="100"/>
      <c r="B329" s="100"/>
      <c r="C329" s="100"/>
      <c r="D329" s="100"/>
      <c r="E329" s="100"/>
      <c r="F329" s="100"/>
      <c r="G329" s="100"/>
      <c r="H329" s="100"/>
      <c r="I329" s="100"/>
      <c r="J329" s="100"/>
      <c r="K329" s="96" t="s">
        <v>1639</v>
      </c>
      <c r="L329" s="114">
        <v>3051574000</v>
      </c>
      <c r="M329" s="176" t="s">
        <v>2131</v>
      </c>
      <c r="N329" s="209">
        <v>3052574000</v>
      </c>
      <c r="O329" s="112" t="s">
        <v>1272</v>
      </c>
    </row>
    <row r="330" spans="1:15" x14ac:dyDescent="0.25">
      <c r="A330" s="100"/>
      <c r="B330" s="100"/>
      <c r="C330" s="100"/>
      <c r="D330" s="100"/>
      <c r="E330" s="100"/>
      <c r="F330" s="100"/>
      <c r="G330" s="100"/>
      <c r="H330" s="100"/>
      <c r="I330" s="100"/>
      <c r="J330" s="100"/>
      <c r="K330" s="96" t="s">
        <v>1640</v>
      </c>
      <c r="L330" s="114">
        <v>3051575000</v>
      </c>
      <c r="M330" s="176" t="s">
        <v>2132</v>
      </c>
      <c r="N330" s="209">
        <v>3052575000</v>
      </c>
      <c r="O330" s="112" t="s">
        <v>1272</v>
      </c>
    </row>
    <row r="331" spans="1:15" x14ac:dyDescent="0.25">
      <c r="A331" s="100"/>
      <c r="B331" s="100"/>
      <c r="C331" s="100"/>
      <c r="D331" s="100"/>
      <c r="E331" s="100"/>
      <c r="F331" s="100"/>
      <c r="G331" s="100"/>
      <c r="H331" s="100"/>
      <c r="I331" s="100"/>
      <c r="J331" s="100"/>
      <c r="K331" s="96" t="s">
        <v>1641</v>
      </c>
      <c r="L331" s="114">
        <v>3051576000</v>
      </c>
      <c r="M331" s="176" t="s">
        <v>2133</v>
      </c>
      <c r="N331" s="209">
        <v>3052576000</v>
      </c>
      <c r="O331" s="112" t="s">
        <v>1272</v>
      </c>
    </row>
    <row r="332" spans="1:15" x14ac:dyDescent="0.25">
      <c r="A332" s="100"/>
      <c r="B332" s="100"/>
      <c r="C332" s="100"/>
      <c r="D332" s="100"/>
      <c r="E332" s="100"/>
      <c r="F332" s="100"/>
      <c r="G332" s="100"/>
      <c r="H332" s="100"/>
      <c r="I332" s="100"/>
      <c r="J332" s="100"/>
      <c r="K332" s="96" t="s">
        <v>1642</v>
      </c>
      <c r="L332" s="114">
        <v>3051577000</v>
      </c>
      <c r="M332" s="176" t="s">
        <v>2134</v>
      </c>
      <c r="N332" s="209">
        <v>3052577000</v>
      </c>
      <c r="O332" s="112" t="s">
        <v>1272</v>
      </c>
    </row>
    <row r="333" spans="1:15" x14ac:dyDescent="0.25">
      <c r="A333" s="100"/>
      <c r="B333" s="100"/>
      <c r="C333" s="100"/>
      <c r="D333" s="100"/>
      <c r="E333" s="100"/>
      <c r="F333" s="100"/>
      <c r="G333" s="100"/>
      <c r="H333" s="100"/>
      <c r="I333" s="100"/>
      <c r="J333" s="100"/>
      <c r="K333" s="96" t="s">
        <v>1643</v>
      </c>
      <c r="L333" s="114">
        <v>3051578000</v>
      </c>
      <c r="M333" s="176" t="s">
        <v>2135</v>
      </c>
      <c r="N333" s="209">
        <v>3052578000</v>
      </c>
      <c r="O333" s="112" t="s">
        <v>1272</v>
      </c>
    </row>
    <row r="334" spans="1:15" x14ac:dyDescent="0.25">
      <c r="A334" s="100"/>
      <c r="B334" s="100"/>
      <c r="C334" s="100"/>
      <c r="D334" s="100"/>
      <c r="E334" s="100"/>
      <c r="F334" s="100"/>
      <c r="G334" s="100"/>
      <c r="H334" s="100"/>
      <c r="I334" s="100"/>
      <c r="J334" s="100"/>
      <c r="K334" s="96" t="s">
        <v>1644</v>
      </c>
      <c r="L334" s="114">
        <v>3051579000</v>
      </c>
      <c r="M334" s="176" t="s">
        <v>2136</v>
      </c>
      <c r="N334" s="209">
        <v>3052579000</v>
      </c>
      <c r="O334" s="112" t="s">
        <v>1272</v>
      </c>
    </row>
    <row r="335" spans="1:15" x14ac:dyDescent="0.25">
      <c r="A335" s="100"/>
      <c r="B335" s="100"/>
      <c r="C335" s="100"/>
      <c r="D335" s="100"/>
      <c r="E335" s="100"/>
      <c r="F335" s="100"/>
      <c r="G335" s="100"/>
      <c r="H335" s="100"/>
      <c r="I335" s="100"/>
      <c r="J335" s="100"/>
      <c r="K335" s="96" t="s">
        <v>1645</v>
      </c>
      <c r="L335" s="114">
        <v>3051580000</v>
      </c>
      <c r="M335" s="176" t="s">
        <v>2137</v>
      </c>
      <c r="N335" s="209">
        <v>3052580000</v>
      </c>
      <c r="O335" s="112" t="s">
        <v>1272</v>
      </c>
    </row>
    <row r="336" spans="1:15" x14ac:dyDescent="0.25">
      <c r="A336" s="100"/>
      <c r="B336" s="100"/>
      <c r="C336" s="100"/>
      <c r="D336" s="100"/>
      <c r="E336" s="100"/>
      <c r="F336" s="100"/>
      <c r="G336" s="100"/>
      <c r="H336" s="100"/>
      <c r="I336" s="100"/>
      <c r="J336" s="100"/>
      <c r="K336" s="96" t="s">
        <v>1646</v>
      </c>
      <c r="L336" s="114">
        <v>3051581000</v>
      </c>
      <c r="M336" s="176" t="s">
        <v>2138</v>
      </c>
      <c r="N336" s="209">
        <v>3052581000</v>
      </c>
      <c r="O336" s="112" t="s">
        <v>1272</v>
      </c>
    </row>
    <row r="337" spans="1:15" x14ac:dyDescent="0.25">
      <c r="A337" s="100"/>
      <c r="B337" s="100"/>
      <c r="C337" s="100"/>
      <c r="D337" s="100"/>
      <c r="E337" s="100"/>
      <c r="F337" s="100"/>
      <c r="G337" s="100"/>
      <c r="H337" s="100"/>
      <c r="I337" s="100"/>
      <c r="J337" s="100"/>
      <c r="K337" s="116" t="s">
        <v>1273</v>
      </c>
      <c r="L337" s="96"/>
      <c r="M337" s="181" t="s">
        <v>896</v>
      </c>
      <c r="N337" s="209"/>
      <c r="O337" s="112"/>
    </row>
    <row r="338" spans="1:15" x14ac:dyDescent="0.25">
      <c r="A338" s="100"/>
      <c r="B338" s="100"/>
      <c r="C338" s="100"/>
      <c r="D338" s="100"/>
      <c r="E338" s="100"/>
      <c r="F338" s="100"/>
      <c r="G338" s="100"/>
      <c r="H338" s="100"/>
      <c r="I338" s="100"/>
      <c r="J338" s="100"/>
      <c r="K338" s="96" t="s">
        <v>1647</v>
      </c>
      <c r="L338" s="114">
        <v>3051601000</v>
      </c>
      <c r="M338" s="176" t="s">
        <v>2139</v>
      </c>
      <c r="N338" s="209">
        <v>3052601000</v>
      </c>
      <c r="O338" s="112" t="s">
        <v>1274</v>
      </c>
    </row>
    <row r="339" spans="1:15" x14ac:dyDescent="0.25">
      <c r="A339" s="100"/>
      <c r="B339" s="100"/>
      <c r="C339" s="100"/>
      <c r="D339" s="100"/>
      <c r="E339" s="100"/>
      <c r="F339" s="100"/>
      <c r="G339" s="100"/>
      <c r="H339" s="100"/>
      <c r="I339" s="100"/>
      <c r="J339" s="100"/>
      <c r="K339" s="96" t="s">
        <v>1648</v>
      </c>
      <c r="L339" s="114">
        <v>3051602000</v>
      </c>
      <c r="M339" s="176" t="s">
        <v>2140</v>
      </c>
      <c r="N339" s="209">
        <v>3052602000</v>
      </c>
      <c r="O339" s="112" t="s">
        <v>1274</v>
      </c>
    </row>
    <row r="340" spans="1:15" x14ac:dyDescent="0.25">
      <c r="A340" s="100"/>
      <c r="B340" s="100"/>
      <c r="C340" s="100"/>
      <c r="D340" s="100"/>
      <c r="E340" s="100"/>
      <c r="F340" s="100"/>
      <c r="G340" s="100"/>
      <c r="H340" s="100"/>
      <c r="I340" s="100"/>
      <c r="J340" s="100"/>
      <c r="K340" s="96" t="s">
        <v>1649</v>
      </c>
      <c r="L340" s="114">
        <v>3051603000</v>
      </c>
      <c r="M340" s="176" t="s">
        <v>2141</v>
      </c>
      <c r="N340" s="209">
        <v>3052603000</v>
      </c>
      <c r="O340" s="112" t="s">
        <v>1274</v>
      </c>
    </row>
    <row r="341" spans="1:15" x14ac:dyDescent="0.25">
      <c r="A341" s="100"/>
      <c r="B341" s="100"/>
      <c r="C341" s="100"/>
      <c r="D341" s="100"/>
      <c r="E341" s="100"/>
      <c r="F341" s="100"/>
      <c r="G341" s="100"/>
      <c r="H341" s="100"/>
      <c r="I341" s="100"/>
      <c r="J341" s="100"/>
      <c r="K341" s="96" t="s">
        <v>1650</v>
      </c>
      <c r="L341" s="114">
        <v>3051604000</v>
      </c>
      <c r="M341" s="176" t="s">
        <v>2142</v>
      </c>
      <c r="N341" s="209">
        <v>3052604000</v>
      </c>
      <c r="O341" s="112" t="s">
        <v>1274</v>
      </c>
    </row>
    <row r="342" spans="1:15" x14ac:dyDescent="0.25">
      <c r="A342" s="100"/>
      <c r="B342" s="100"/>
      <c r="C342" s="100"/>
      <c r="D342" s="100"/>
      <c r="E342" s="100"/>
      <c r="F342" s="100"/>
      <c r="G342" s="100"/>
      <c r="H342" s="100"/>
      <c r="I342" s="100"/>
      <c r="J342" s="100"/>
      <c r="K342" s="96" t="s">
        <v>1651</v>
      </c>
      <c r="L342" s="114">
        <v>3051605000</v>
      </c>
      <c r="M342" s="176" t="s">
        <v>2143</v>
      </c>
      <c r="N342" s="209">
        <v>3052605000</v>
      </c>
      <c r="O342" s="112" t="s">
        <v>1275</v>
      </c>
    </row>
    <row r="343" spans="1:15" x14ac:dyDescent="0.25">
      <c r="A343" s="100"/>
      <c r="B343" s="100"/>
      <c r="C343" s="100"/>
      <c r="D343" s="100"/>
      <c r="E343" s="100"/>
      <c r="F343" s="100"/>
      <c r="G343" s="100"/>
      <c r="H343" s="100"/>
      <c r="I343" s="100"/>
      <c r="J343" s="100"/>
      <c r="K343" s="96" t="s">
        <v>1652</v>
      </c>
      <c r="L343" s="114">
        <v>3051606000</v>
      </c>
      <c r="M343" s="176" t="s">
        <v>2144</v>
      </c>
      <c r="N343" s="209">
        <v>3052606000</v>
      </c>
      <c r="O343" s="112" t="s">
        <v>1275</v>
      </c>
    </row>
    <row r="344" spans="1:15" x14ac:dyDescent="0.25">
      <c r="A344" s="100"/>
      <c r="B344" s="100"/>
      <c r="C344" s="100"/>
      <c r="D344" s="100"/>
      <c r="E344" s="100"/>
      <c r="F344" s="100"/>
      <c r="G344" s="100"/>
      <c r="H344" s="100"/>
      <c r="I344" s="100"/>
      <c r="J344" s="100"/>
      <c r="K344" s="96" t="s">
        <v>1653</v>
      </c>
      <c r="L344" s="114">
        <v>3051607000</v>
      </c>
      <c r="M344" s="176" t="s">
        <v>2145</v>
      </c>
      <c r="N344" s="209">
        <v>3052607000</v>
      </c>
      <c r="O344" s="112" t="s">
        <v>1275</v>
      </c>
    </row>
    <row r="345" spans="1:15" x14ac:dyDescent="0.25">
      <c r="A345" s="100"/>
      <c r="B345" s="100"/>
      <c r="C345" s="100"/>
      <c r="D345" s="100"/>
      <c r="E345" s="100"/>
      <c r="F345" s="100"/>
      <c r="G345" s="100"/>
      <c r="H345" s="100"/>
      <c r="I345" s="100"/>
      <c r="J345" s="100"/>
      <c r="K345" s="96" t="s">
        <v>1654</v>
      </c>
      <c r="L345" s="114">
        <v>3051608000</v>
      </c>
      <c r="M345" s="176" t="s">
        <v>2146</v>
      </c>
      <c r="N345" s="209">
        <v>3052608000</v>
      </c>
      <c r="O345" s="112" t="s">
        <v>1275</v>
      </c>
    </row>
    <row r="346" spans="1:15" x14ac:dyDescent="0.25">
      <c r="A346" s="100"/>
      <c r="B346" s="100"/>
      <c r="C346" s="100"/>
      <c r="D346" s="100"/>
      <c r="E346" s="100"/>
      <c r="F346" s="100"/>
      <c r="G346" s="100"/>
      <c r="H346" s="100"/>
      <c r="I346" s="100"/>
      <c r="J346" s="100"/>
      <c r="K346" s="96" t="s">
        <v>1655</v>
      </c>
      <c r="L346" s="114">
        <v>3051609000</v>
      </c>
      <c r="M346" s="176" t="s">
        <v>2147</v>
      </c>
      <c r="N346" s="209">
        <v>3052609000</v>
      </c>
      <c r="O346" s="112" t="s">
        <v>1274</v>
      </c>
    </row>
    <row r="347" spans="1:15" x14ac:dyDescent="0.25">
      <c r="A347" s="100"/>
      <c r="B347" s="100"/>
      <c r="C347" s="100"/>
      <c r="D347" s="100"/>
      <c r="E347" s="100"/>
      <c r="F347" s="100"/>
      <c r="G347" s="100"/>
      <c r="H347" s="100"/>
      <c r="I347" s="100"/>
      <c r="J347" s="100"/>
      <c r="K347" s="96" t="s">
        <v>1656</v>
      </c>
      <c r="L347" s="114">
        <v>3051610000</v>
      </c>
      <c r="M347" s="176" t="s">
        <v>2148</v>
      </c>
      <c r="N347" s="209">
        <v>3052610000</v>
      </c>
      <c r="O347" s="112" t="s">
        <v>1274</v>
      </c>
    </row>
    <row r="348" spans="1:15" x14ac:dyDescent="0.25">
      <c r="A348" s="100"/>
      <c r="B348" s="100"/>
      <c r="C348" s="100"/>
      <c r="D348" s="100"/>
      <c r="E348" s="100"/>
      <c r="F348" s="100"/>
      <c r="G348" s="100"/>
      <c r="H348" s="100"/>
      <c r="I348" s="100"/>
      <c r="J348" s="100"/>
      <c r="K348" s="96" t="s">
        <v>1657</v>
      </c>
      <c r="L348" s="114">
        <v>3051611000</v>
      </c>
      <c r="M348" s="176" t="s">
        <v>2149</v>
      </c>
      <c r="N348" s="209">
        <v>3052611000</v>
      </c>
      <c r="O348" s="112" t="s">
        <v>1274</v>
      </c>
    </row>
    <row r="349" spans="1:15" x14ac:dyDescent="0.25">
      <c r="A349" s="100"/>
      <c r="B349" s="100"/>
      <c r="C349" s="100"/>
      <c r="D349" s="100"/>
      <c r="E349" s="100"/>
      <c r="F349" s="100"/>
      <c r="G349" s="100"/>
      <c r="H349" s="100"/>
      <c r="I349" s="100"/>
      <c r="J349" s="100"/>
      <c r="K349" s="96" t="s">
        <v>1658</v>
      </c>
      <c r="L349" s="114">
        <v>3051612000</v>
      </c>
      <c r="M349" s="176" t="s">
        <v>2150</v>
      </c>
      <c r="N349" s="209">
        <v>3052612000</v>
      </c>
      <c r="O349" s="112" t="s">
        <v>1274</v>
      </c>
    </row>
    <row r="350" spans="1:15" x14ac:dyDescent="0.25">
      <c r="A350" s="100"/>
      <c r="B350" s="100"/>
      <c r="C350" s="100"/>
      <c r="D350" s="100"/>
      <c r="E350" s="100"/>
      <c r="F350" s="100"/>
      <c r="G350" s="100"/>
      <c r="H350" s="100"/>
      <c r="I350" s="100"/>
      <c r="J350" s="100"/>
      <c r="K350" s="96" t="s">
        <v>1659</v>
      </c>
      <c r="L350" s="114">
        <v>3051613000</v>
      </c>
      <c r="M350" s="176" t="s">
        <v>2151</v>
      </c>
      <c r="N350" s="209">
        <v>3052613000</v>
      </c>
      <c r="O350" s="112" t="s">
        <v>1274</v>
      </c>
    </row>
    <row r="351" spans="1:15" x14ac:dyDescent="0.25">
      <c r="A351" s="100"/>
      <c r="B351" s="100"/>
      <c r="C351" s="100"/>
      <c r="D351" s="100"/>
      <c r="E351" s="100"/>
      <c r="F351" s="100"/>
      <c r="G351" s="100"/>
      <c r="H351" s="100"/>
      <c r="I351" s="100"/>
      <c r="J351" s="100"/>
      <c r="K351" s="96" t="s">
        <v>1660</v>
      </c>
      <c r="L351" s="114">
        <v>3051614000</v>
      </c>
      <c r="M351" s="176" t="s">
        <v>2152</v>
      </c>
      <c r="N351" s="209">
        <v>3052614000</v>
      </c>
      <c r="O351" s="112" t="s">
        <v>1275</v>
      </c>
    </row>
    <row r="352" spans="1:15" x14ac:dyDescent="0.25">
      <c r="A352" s="100"/>
      <c r="B352" s="100"/>
      <c r="C352" s="100"/>
      <c r="D352" s="100"/>
      <c r="E352" s="100"/>
      <c r="F352" s="100"/>
      <c r="G352" s="100"/>
      <c r="H352" s="100"/>
      <c r="I352" s="100"/>
      <c r="J352" s="100"/>
      <c r="K352" s="96" t="s">
        <v>1661</v>
      </c>
      <c r="L352" s="114">
        <v>3051615000</v>
      </c>
      <c r="M352" s="176" t="s">
        <v>2153</v>
      </c>
      <c r="N352" s="209">
        <v>3052615000</v>
      </c>
      <c r="O352" s="112" t="s">
        <v>1275</v>
      </c>
    </row>
    <row r="353" spans="1:15" x14ac:dyDescent="0.25">
      <c r="A353" s="100"/>
      <c r="B353" s="100"/>
      <c r="C353" s="100"/>
      <c r="D353" s="100"/>
      <c r="E353" s="100"/>
      <c r="F353" s="100"/>
      <c r="G353" s="100"/>
      <c r="H353" s="100"/>
      <c r="I353" s="100"/>
      <c r="J353" s="100"/>
      <c r="K353" s="96" t="s">
        <v>1662</v>
      </c>
      <c r="L353" s="114">
        <v>3051616000</v>
      </c>
      <c r="M353" s="176" t="s">
        <v>2154</v>
      </c>
      <c r="N353" s="209">
        <v>3052616000</v>
      </c>
      <c r="O353" s="112" t="s">
        <v>1275</v>
      </c>
    </row>
    <row r="354" spans="1:15" x14ac:dyDescent="0.25">
      <c r="A354" s="100"/>
      <c r="B354" s="100"/>
      <c r="C354" s="100"/>
      <c r="D354" s="100"/>
      <c r="E354" s="100"/>
      <c r="F354" s="100"/>
      <c r="G354" s="100"/>
      <c r="H354" s="100"/>
      <c r="I354" s="100"/>
      <c r="J354" s="100"/>
      <c r="K354" s="96" t="s">
        <v>1663</v>
      </c>
      <c r="L354" s="114">
        <v>3051617000</v>
      </c>
      <c r="M354" s="176" t="s">
        <v>2155</v>
      </c>
      <c r="N354" s="209">
        <v>3052617000</v>
      </c>
      <c r="O354" s="112" t="s">
        <v>1275</v>
      </c>
    </row>
    <row r="355" spans="1:15" x14ac:dyDescent="0.25">
      <c r="A355" s="100"/>
      <c r="B355" s="100"/>
      <c r="C355" s="100"/>
      <c r="D355" s="100"/>
      <c r="E355" s="100"/>
      <c r="F355" s="100"/>
      <c r="G355" s="100"/>
      <c r="H355" s="100"/>
      <c r="I355" s="100"/>
      <c r="J355" s="100"/>
      <c r="K355" s="96" t="s">
        <v>1664</v>
      </c>
      <c r="L355" s="114">
        <v>3051618000</v>
      </c>
      <c r="M355" s="176" t="s">
        <v>2156</v>
      </c>
      <c r="N355" s="209">
        <v>3052618000</v>
      </c>
      <c r="O355" s="112" t="s">
        <v>1275</v>
      </c>
    </row>
    <row r="356" spans="1:15" x14ac:dyDescent="0.25">
      <c r="A356" s="100"/>
      <c r="B356" s="100"/>
      <c r="C356" s="100"/>
      <c r="D356" s="100"/>
      <c r="E356" s="100"/>
      <c r="F356" s="100"/>
      <c r="G356" s="100"/>
      <c r="H356" s="100"/>
      <c r="I356" s="100"/>
      <c r="J356" s="100"/>
      <c r="K356" s="96" t="s">
        <v>1665</v>
      </c>
      <c r="L356" s="114">
        <v>3051619000</v>
      </c>
      <c r="M356" s="176" t="s">
        <v>2157</v>
      </c>
      <c r="N356" s="209">
        <v>3052619000</v>
      </c>
      <c r="O356" s="112" t="s">
        <v>1275</v>
      </c>
    </row>
    <row r="357" spans="1:15" x14ac:dyDescent="0.25">
      <c r="A357" s="100"/>
      <c r="B357" s="100"/>
      <c r="C357" s="100"/>
      <c r="D357" s="100"/>
      <c r="E357" s="100"/>
      <c r="F357" s="100"/>
      <c r="G357" s="100"/>
      <c r="H357" s="100"/>
      <c r="I357" s="100"/>
      <c r="J357" s="100"/>
      <c r="K357" s="96" t="s">
        <v>1666</v>
      </c>
      <c r="L357" s="114">
        <v>3051620000</v>
      </c>
      <c r="M357" s="176" t="s">
        <v>2158</v>
      </c>
      <c r="N357" s="209">
        <v>3052620000</v>
      </c>
      <c r="O357" s="112" t="s">
        <v>1275</v>
      </c>
    </row>
    <row r="358" spans="1:15" x14ac:dyDescent="0.25">
      <c r="A358" s="100"/>
      <c r="B358" s="100"/>
      <c r="C358" s="100"/>
      <c r="D358" s="100"/>
      <c r="E358" s="100"/>
      <c r="F358" s="100"/>
      <c r="G358" s="100"/>
      <c r="H358" s="100"/>
      <c r="I358" s="100"/>
      <c r="J358" s="100"/>
      <c r="K358" s="96" t="s">
        <v>1667</v>
      </c>
      <c r="L358" s="114">
        <v>3051621000</v>
      </c>
      <c r="M358" s="176" t="s">
        <v>2159</v>
      </c>
      <c r="N358" s="209">
        <v>3052621000</v>
      </c>
      <c r="O358" s="112" t="s">
        <v>1275</v>
      </c>
    </row>
    <row r="359" spans="1:15" x14ac:dyDescent="0.25">
      <c r="A359" s="100"/>
      <c r="B359" s="100"/>
      <c r="C359" s="100"/>
      <c r="D359" s="100"/>
      <c r="E359" s="100"/>
      <c r="F359" s="100"/>
      <c r="G359" s="100"/>
      <c r="H359" s="100"/>
      <c r="I359" s="100"/>
      <c r="J359" s="100"/>
      <c r="K359" s="96" t="s">
        <v>1668</v>
      </c>
      <c r="L359" s="114">
        <v>3051622000</v>
      </c>
      <c r="M359" s="176" t="s">
        <v>2160</v>
      </c>
      <c r="N359" s="209">
        <v>3052622000</v>
      </c>
      <c r="O359" s="112" t="s">
        <v>1276</v>
      </c>
    </row>
    <row r="360" spans="1:15" x14ac:dyDescent="0.25">
      <c r="A360" s="100"/>
      <c r="B360" s="100"/>
      <c r="C360" s="100"/>
      <c r="D360" s="100"/>
      <c r="E360" s="100"/>
      <c r="F360" s="100"/>
      <c r="G360" s="100"/>
      <c r="H360" s="100"/>
      <c r="I360" s="100"/>
      <c r="J360" s="100"/>
      <c r="K360" s="96" t="s">
        <v>1669</v>
      </c>
      <c r="L360" s="114">
        <v>3051623000</v>
      </c>
      <c r="M360" s="176" t="s">
        <v>2161</v>
      </c>
      <c r="N360" s="209">
        <v>3052623000</v>
      </c>
      <c r="O360" s="112" t="s">
        <v>1276</v>
      </c>
    </row>
    <row r="361" spans="1:15" x14ac:dyDescent="0.25">
      <c r="A361" s="100"/>
      <c r="B361" s="100"/>
      <c r="C361" s="100"/>
      <c r="D361" s="100"/>
      <c r="E361" s="100"/>
      <c r="F361" s="100"/>
      <c r="G361" s="100"/>
      <c r="H361" s="100"/>
      <c r="I361" s="100"/>
      <c r="J361" s="100"/>
      <c r="K361" s="96" t="s">
        <v>1670</v>
      </c>
      <c r="L361" s="114">
        <v>3051624000</v>
      </c>
      <c r="M361" s="176" t="s">
        <v>2162</v>
      </c>
      <c r="N361" s="209">
        <v>3052624000</v>
      </c>
      <c r="O361" s="112" t="s">
        <v>1274</v>
      </c>
    </row>
    <row r="362" spans="1:15" x14ac:dyDescent="0.25">
      <c r="A362" s="100"/>
      <c r="B362" s="100"/>
      <c r="C362" s="100"/>
      <c r="D362" s="100"/>
      <c r="E362" s="100"/>
      <c r="F362" s="100"/>
      <c r="G362" s="100"/>
      <c r="H362" s="100"/>
      <c r="I362" s="100"/>
      <c r="J362" s="100"/>
      <c r="K362" s="96" t="s">
        <v>1671</v>
      </c>
      <c r="L362" s="114">
        <v>3051625000</v>
      </c>
      <c r="M362" s="176" t="s">
        <v>2163</v>
      </c>
      <c r="N362" s="209">
        <v>3052625000</v>
      </c>
      <c r="O362" s="112" t="s">
        <v>1275</v>
      </c>
    </row>
    <row r="363" spans="1:15" x14ac:dyDescent="0.25">
      <c r="A363" s="100"/>
      <c r="B363" s="100"/>
      <c r="C363" s="100"/>
      <c r="D363" s="100"/>
      <c r="E363" s="100"/>
      <c r="F363" s="100"/>
      <c r="G363" s="100"/>
      <c r="H363" s="100"/>
      <c r="I363" s="100"/>
      <c r="J363" s="100"/>
      <c r="K363" s="96" t="s">
        <v>1672</v>
      </c>
      <c r="L363" s="114">
        <v>3051626000</v>
      </c>
      <c r="M363" s="176" t="s">
        <v>2164</v>
      </c>
      <c r="N363" s="209">
        <v>3052626000</v>
      </c>
      <c r="O363" s="112" t="s">
        <v>1275</v>
      </c>
    </row>
    <row r="364" spans="1:15" x14ac:dyDescent="0.25">
      <c r="A364" s="100"/>
      <c r="B364" s="100"/>
      <c r="C364" s="100"/>
      <c r="D364" s="100"/>
      <c r="E364" s="100"/>
      <c r="F364" s="100"/>
      <c r="G364" s="100"/>
      <c r="H364" s="100"/>
      <c r="I364" s="100"/>
      <c r="J364" s="100"/>
      <c r="K364" s="96" t="s">
        <v>1673</v>
      </c>
      <c r="L364" s="114">
        <v>3051627000</v>
      </c>
      <c r="M364" s="176" t="s">
        <v>2165</v>
      </c>
      <c r="N364" s="209">
        <v>3052627000</v>
      </c>
      <c r="O364" s="112" t="s">
        <v>1275</v>
      </c>
    </row>
    <row r="365" spans="1:15" x14ac:dyDescent="0.25">
      <c r="A365" s="100"/>
      <c r="B365" s="100"/>
      <c r="C365" s="100"/>
      <c r="D365" s="100"/>
      <c r="E365" s="100"/>
      <c r="F365" s="100"/>
      <c r="G365" s="100"/>
      <c r="H365" s="100"/>
      <c r="I365" s="100"/>
      <c r="J365" s="100"/>
      <c r="K365" s="96" t="s">
        <v>1674</v>
      </c>
      <c r="L365" s="114">
        <v>3051628000</v>
      </c>
      <c r="M365" s="176" t="s">
        <v>2166</v>
      </c>
      <c r="N365" s="209">
        <v>3052628000</v>
      </c>
      <c r="O365" s="112" t="s">
        <v>1275</v>
      </c>
    </row>
    <row r="366" spans="1:15" x14ac:dyDescent="0.25">
      <c r="A366" s="100"/>
      <c r="B366" s="100"/>
      <c r="C366" s="100"/>
      <c r="D366" s="100"/>
      <c r="E366" s="100"/>
      <c r="F366" s="100"/>
      <c r="G366" s="100"/>
      <c r="H366" s="100"/>
      <c r="I366" s="100"/>
      <c r="J366" s="100"/>
      <c r="K366" s="96" t="s">
        <v>1675</v>
      </c>
      <c r="L366" s="114">
        <v>3051629000</v>
      </c>
      <c r="M366" s="176" t="s">
        <v>2167</v>
      </c>
      <c r="N366" s="209">
        <v>3052629000</v>
      </c>
      <c r="O366" s="112" t="s">
        <v>1275</v>
      </c>
    </row>
    <row r="367" spans="1:15" x14ac:dyDescent="0.25">
      <c r="A367" s="100"/>
      <c r="B367" s="100"/>
      <c r="C367" s="100"/>
      <c r="D367" s="100"/>
      <c r="E367" s="100"/>
      <c r="F367" s="100"/>
      <c r="G367" s="100"/>
      <c r="H367" s="100"/>
      <c r="I367" s="100"/>
      <c r="J367" s="100"/>
      <c r="K367" s="96" t="s">
        <v>1676</v>
      </c>
      <c r="L367" s="114">
        <v>3051630000</v>
      </c>
      <c r="M367" s="176" t="s">
        <v>2168</v>
      </c>
      <c r="N367" s="209">
        <v>3052630000</v>
      </c>
      <c r="O367" s="112" t="s">
        <v>1275</v>
      </c>
    </row>
    <row r="368" spans="1:15" x14ac:dyDescent="0.25">
      <c r="A368" s="100"/>
      <c r="B368" s="100"/>
      <c r="C368" s="100"/>
      <c r="D368" s="100"/>
      <c r="E368" s="100"/>
      <c r="F368" s="100"/>
      <c r="G368" s="100"/>
      <c r="H368" s="100"/>
      <c r="I368" s="100"/>
      <c r="J368" s="100"/>
      <c r="K368" s="96" t="s">
        <v>1677</v>
      </c>
      <c r="L368" s="114">
        <v>3051631000</v>
      </c>
      <c r="M368" s="176" t="s">
        <v>2169</v>
      </c>
      <c r="N368" s="209">
        <v>3052631000</v>
      </c>
      <c r="O368" s="112" t="s">
        <v>1275</v>
      </c>
    </row>
    <row r="369" spans="1:15" x14ac:dyDescent="0.25">
      <c r="A369" s="100"/>
      <c r="B369" s="100"/>
      <c r="C369" s="100"/>
      <c r="D369" s="100"/>
      <c r="E369" s="100"/>
      <c r="F369" s="100"/>
      <c r="G369" s="100"/>
      <c r="H369" s="100"/>
      <c r="I369" s="100"/>
      <c r="J369" s="100"/>
      <c r="K369" s="96" t="s">
        <v>1678</v>
      </c>
      <c r="L369" s="114">
        <v>3051632000</v>
      </c>
      <c r="M369" s="176" t="s">
        <v>2170</v>
      </c>
      <c r="N369" s="209">
        <v>3052632000</v>
      </c>
      <c r="O369" s="112" t="s">
        <v>1275</v>
      </c>
    </row>
    <row r="370" spans="1:15" x14ac:dyDescent="0.25">
      <c r="A370" s="100"/>
      <c r="B370" s="100"/>
      <c r="C370" s="100"/>
      <c r="D370" s="100"/>
      <c r="E370" s="100"/>
      <c r="F370" s="100"/>
      <c r="G370" s="100"/>
      <c r="H370" s="100"/>
      <c r="I370" s="100"/>
      <c r="J370" s="100"/>
      <c r="K370" s="96" t="s">
        <v>1679</v>
      </c>
      <c r="L370" s="114">
        <v>3051633000</v>
      </c>
      <c r="M370" s="176" t="s">
        <v>2171</v>
      </c>
      <c r="N370" s="209">
        <v>3052633000</v>
      </c>
      <c r="O370" s="112" t="s">
        <v>1276</v>
      </c>
    </row>
    <row r="371" spans="1:15" x14ac:dyDescent="0.25">
      <c r="A371" s="100"/>
      <c r="B371" s="100"/>
      <c r="C371" s="100"/>
      <c r="D371" s="100"/>
      <c r="E371" s="100"/>
      <c r="F371" s="100"/>
      <c r="G371" s="100"/>
      <c r="H371" s="100"/>
      <c r="I371" s="100"/>
      <c r="J371" s="100"/>
      <c r="K371" s="96" t="s">
        <v>1680</v>
      </c>
      <c r="L371" s="114">
        <v>3051634000</v>
      </c>
      <c r="M371" s="176" t="s">
        <v>2172</v>
      </c>
      <c r="N371" s="209">
        <v>3052634000</v>
      </c>
      <c r="O371" s="112" t="s">
        <v>1276</v>
      </c>
    </row>
    <row r="372" spans="1:15" x14ac:dyDescent="0.25">
      <c r="A372" s="100"/>
      <c r="B372" s="100"/>
      <c r="C372" s="100"/>
      <c r="D372" s="100"/>
      <c r="E372" s="100"/>
      <c r="F372" s="100"/>
      <c r="G372" s="100"/>
      <c r="H372" s="100"/>
      <c r="I372" s="100"/>
      <c r="J372" s="100"/>
      <c r="K372" s="96" t="s">
        <v>1681</v>
      </c>
      <c r="L372" s="114">
        <v>3051635000</v>
      </c>
      <c r="M372" s="176" t="s">
        <v>2173</v>
      </c>
      <c r="N372" s="209">
        <v>3052635000</v>
      </c>
      <c r="O372" s="112" t="s">
        <v>1276</v>
      </c>
    </row>
    <row r="373" spans="1:15" x14ac:dyDescent="0.25">
      <c r="A373" s="100"/>
      <c r="B373" s="100"/>
      <c r="C373" s="100"/>
      <c r="D373" s="100"/>
      <c r="E373" s="100"/>
      <c r="F373" s="100"/>
      <c r="G373" s="100"/>
      <c r="H373" s="100"/>
      <c r="I373" s="100"/>
      <c r="J373" s="100"/>
      <c r="K373" s="96" t="s">
        <v>1682</v>
      </c>
      <c r="L373" s="114">
        <v>3051636000</v>
      </c>
      <c r="M373" s="176" t="s">
        <v>2174</v>
      </c>
      <c r="N373" s="209">
        <v>3052636000</v>
      </c>
      <c r="O373" s="112" t="s">
        <v>1276</v>
      </c>
    </row>
    <row r="374" spans="1:15" x14ac:dyDescent="0.25">
      <c r="A374" s="100"/>
      <c r="B374" s="100"/>
      <c r="C374" s="100"/>
      <c r="D374" s="100"/>
      <c r="E374" s="100"/>
      <c r="F374" s="100"/>
      <c r="G374" s="100"/>
      <c r="H374" s="100"/>
      <c r="I374" s="100"/>
      <c r="J374" s="100"/>
      <c r="K374" s="96" t="s">
        <v>1683</v>
      </c>
      <c r="L374" s="114">
        <v>3051637000</v>
      </c>
      <c r="M374" s="176" t="s">
        <v>2175</v>
      </c>
      <c r="N374" s="209">
        <v>3052637000</v>
      </c>
      <c r="O374" s="112" t="s">
        <v>1275</v>
      </c>
    </row>
    <row r="375" spans="1:15" x14ac:dyDescent="0.25">
      <c r="A375" s="100"/>
      <c r="B375" s="100"/>
      <c r="C375" s="100"/>
      <c r="D375" s="100"/>
      <c r="E375" s="100"/>
      <c r="F375" s="100"/>
      <c r="G375" s="100"/>
      <c r="H375" s="100"/>
      <c r="I375" s="100"/>
      <c r="J375" s="100"/>
      <c r="K375" s="96" t="s">
        <v>1684</v>
      </c>
      <c r="L375" s="114">
        <v>3051638000</v>
      </c>
      <c r="M375" s="176" t="s">
        <v>2176</v>
      </c>
      <c r="N375" s="209">
        <v>3052638000</v>
      </c>
      <c r="O375" s="112" t="s">
        <v>1275</v>
      </c>
    </row>
    <row r="376" spans="1:15" x14ac:dyDescent="0.25">
      <c r="A376" s="100"/>
      <c r="B376" s="100"/>
      <c r="C376" s="100"/>
      <c r="D376" s="100"/>
      <c r="E376" s="100"/>
      <c r="F376" s="100"/>
      <c r="G376" s="100"/>
      <c r="H376" s="100"/>
      <c r="I376" s="100"/>
      <c r="J376" s="100"/>
      <c r="K376" s="96" t="s">
        <v>1685</v>
      </c>
      <c r="L376" s="114">
        <v>3051639000</v>
      </c>
      <c r="M376" s="176" t="s">
        <v>2177</v>
      </c>
      <c r="N376" s="209">
        <v>3052639000</v>
      </c>
      <c r="O376" s="112" t="s">
        <v>1275</v>
      </c>
    </row>
    <row r="377" spans="1:15" x14ac:dyDescent="0.25">
      <c r="A377" s="100"/>
      <c r="B377" s="100"/>
      <c r="C377" s="100"/>
      <c r="D377" s="100"/>
      <c r="E377" s="100"/>
      <c r="F377" s="100"/>
      <c r="G377" s="100"/>
      <c r="H377" s="100"/>
      <c r="I377" s="100"/>
      <c r="J377" s="100"/>
      <c r="K377" s="96" t="s">
        <v>1686</v>
      </c>
      <c r="L377" s="114">
        <v>3051640000</v>
      </c>
      <c r="M377" s="176" t="s">
        <v>2178</v>
      </c>
      <c r="N377" s="209">
        <v>3052640000</v>
      </c>
      <c r="O377" s="112" t="s">
        <v>1275</v>
      </c>
    </row>
    <row r="378" spans="1:15" x14ac:dyDescent="0.25">
      <c r="A378" s="100"/>
      <c r="B378" s="100"/>
      <c r="C378" s="100"/>
      <c r="D378" s="100"/>
      <c r="E378" s="100"/>
      <c r="F378" s="100"/>
      <c r="G378" s="100"/>
      <c r="H378" s="100"/>
      <c r="I378" s="100"/>
      <c r="J378" s="100"/>
      <c r="K378" s="96" t="s">
        <v>1687</v>
      </c>
      <c r="L378" s="114">
        <v>3051641000</v>
      </c>
      <c r="M378" s="176" t="s">
        <v>2179</v>
      </c>
      <c r="N378" s="209">
        <v>3052641000</v>
      </c>
      <c r="O378" s="112" t="s">
        <v>1275</v>
      </c>
    </row>
    <row r="379" spans="1:15" x14ac:dyDescent="0.25">
      <c r="A379" s="100"/>
      <c r="B379" s="100"/>
      <c r="C379" s="100"/>
      <c r="D379" s="100"/>
      <c r="E379" s="100"/>
      <c r="F379" s="100"/>
      <c r="G379" s="100"/>
      <c r="H379" s="100"/>
      <c r="I379" s="100"/>
      <c r="J379" s="100"/>
      <c r="K379" s="96" t="s">
        <v>1688</v>
      </c>
      <c r="L379" s="114">
        <v>3051642000</v>
      </c>
      <c r="M379" s="176" t="s">
        <v>2180</v>
      </c>
      <c r="N379" s="209">
        <v>3052642000</v>
      </c>
      <c r="O379" s="112" t="s">
        <v>1276</v>
      </c>
    </row>
    <row r="380" spans="1:15" x14ac:dyDescent="0.25">
      <c r="A380" s="100"/>
      <c r="B380" s="100"/>
      <c r="C380" s="100"/>
      <c r="D380" s="100"/>
      <c r="E380" s="100"/>
      <c r="F380" s="100"/>
      <c r="G380" s="100"/>
      <c r="H380" s="100"/>
      <c r="I380" s="100"/>
      <c r="J380" s="100"/>
      <c r="K380" s="96" t="s">
        <v>1689</v>
      </c>
      <c r="L380" s="114">
        <v>3051643000</v>
      </c>
      <c r="M380" s="176" t="s">
        <v>2181</v>
      </c>
      <c r="N380" s="209">
        <v>3052643000</v>
      </c>
      <c r="O380" s="112" t="s">
        <v>1276</v>
      </c>
    </row>
    <row r="381" spans="1:15" x14ac:dyDescent="0.25">
      <c r="A381" s="100"/>
      <c r="B381" s="100"/>
      <c r="C381" s="100"/>
      <c r="D381" s="100"/>
      <c r="E381" s="100"/>
      <c r="F381" s="100"/>
      <c r="G381" s="100"/>
      <c r="H381" s="100"/>
      <c r="I381" s="100"/>
      <c r="J381" s="100"/>
      <c r="K381" s="96" t="s">
        <v>1690</v>
      </c>
      <c r="L381" s="114">
        <v>3051644000</v>
      </c>
      <c r="M381" s="176" t="s">
        <v>2182</v>
      </c>
      <c r="N381" s="209">
        <v>3052644000</v>
      </c>
      <c r="O381" s="112" t="s">
        <v>1276</v>
      </c>
    </row>
    <row r="382" spans="1:15" x14ac:dyDescent="0.25">
      <c r="A382" s="100"/>
      <c r="B382" s="100"/>
      <c r="C382" s="100"/>
      <c r="D382" s="100"/>
      <c r="E382" s="100"/>
      <c r="F382" s="100"/>
      <c r="G382" s="100"/>
      <c r="H382" s="100"/>
      <c r="I382" s="100"/>
      <c r="J382" s="100"/>
      <c r="K382" s="96" t="s">
        <v>1691</v>
      </c>
      <c r="L382" s="114">
        <v>3051645000</v>
      </c>
      <c r="M382" s="176" t="s">
        <v>2183</v>
      </c>
      <c r="N382" s="209">
        <v>3052645000</v>
      </c>
      <c r="O382" s="112" t="s">
        <v>1276</v>
      </c>
    </row>
    <row r="383" spans="1:15" x14ac:dyDescent="0.25">
      <c r="A383" s="100"/>
      <c r="B383" s="100"/>
      <c r="C383" s="100"/>
      <c r="D383" s="100"/>
      <c r="E383" s="100"/>
      <c r="F383" s="100"/>
      <c r="G383" s="100"/>
      <c r="H383" s="100"/>
      <c r="I383" s="100"/>
      <c r="J383" s="100"/>
      <c r="K383" s="96" t="s">
        <v>1692</v>
      </c>
      <c r="L383" s="114">
        <v>3051646000</v>
      </c>
      <c r="M383" s="176" t="s">
        <v>2184</v>
      </c>
      <c r="N383" s="209">
        <v>3052646000</v>
      </c>
      <c r="O383" s="112" t="s">
        <v>1276</v>
      </c>
    </row>
    <row r="384" spans="1:15" x14ac:dyDescent="0.25">
      <c r="A384" s="100"/>
      <c r="B384" s="100"/>
      <c r="C384" s="100"/>
      <c r="D384" s="100"/>
      <c r="E384" s="100"/>
      <c r="F384" s="100"/>
      <c r="G384" s="100"/>
      <c r="H384" s="100"/>
      <c r="I384" s="100"/>
      <c r="J384" s="100"/>
      <c r="K384" s="96" t="s">
        <v>1693</v>
      </c>
      <c r="L384" s="114">
        <v>3051647000</v>
      </c>
      <c r="M384" s="176" t="s">
        <v>2185</v>
      </c>
      <c r="N384" s="209">
        <v>3052647000</v>
      </c>
      <c r="O384" s="112" t="s">
        <v>1276</v>
      </c>
    </row>
    <row r="385" spans="1:15" x14ac:dyDescent="0.25">
      <c r="A385" s="100"/>
      <c r="B385" s="100"/>
      <c r="C385" s="100"/>
      <c r="D385" s="100"/>
      <c r="E385" s="100"/>
      <c r="F385" s="100"/>
      <c r="G385" s="100"/>
      <c r="H385" s="100"/>
      <c r="I385" s="100"/>
      <c r="J385" s="100"/>
      <c r="K385" s="96" t="s">
        <v>1694</v>
      </c>
      <c r="L385" s="114">
        <v>3051648000</v>
      </c>
      <c r="M385" s="176" t="s">
        <v>2186</v>
      </c>
      <c r="N385" s="209">
        <v>3052648000</v>
      </c>
      <c r="O385" s="112" t="s">
        <v>1276</v>
      </c>
    </row>
    <row r="386" spans="1:15" x14ac:dyDescent="0.25">
      <c r="A386" s="100"/>
      <c r="B386" s="100"/>
      <c r="C386" s="100"/>
      <c r="D386" s="100"/>
      <c r="E386" s="100"/>
      <c r="F386" s="100"/>
      <c r="G386" s="100"/>
      <c r="H386" s="100"/>
      <c r="I386" s="100"/>
      <c r="J386" s="100"/>
      <c r="K386" s="96" t="s">
        <v>1695</v>
      </c>
      <c r="L386" s="114">
        <v>3051649000</v>
      </c>
      <c r="M386" s="176" t="s">
        <v>2187</v>
      </c>
      <c r="N386" s="209">
        <v>3052649000</v>
      </c>
      <c r="O386" s="112" t="s">
        <v>1275</v>
      </c>
    </row>
    <row r="387" spans="1:15" x14ac:dyDescent="0.25">
      <c r="A387" s="100"/>
      <c r="B387" s="100"/>
      <c r="C387" s="100"/>
      <c r="D387" s="100"/>
      <c r="E387" s="100"/>
      <c r="F387" s="100"/>
      <c r="G387" s="100"/>
      <c r="H387" s="100"/>
      <c r="I387" s="100"/>
      <c r="J387" s="100"/>
      <c r="K387" s="96" t="s">
        <v>1696</v>
      </c>
      <c r="L387" s="114">
        <v>3051650000</v>
      </c>
      <c r="M387" s="176" t="s">
        <v>2188</v>
      </c>
      <c r="N387" s="209">
        <v>3052650000</v>
      </c>
      <c r="O387" s="112" t="s">
        <v>1276</v>
      </c>
    </row>
    <row r="388" spans="1:15" x14ac:dyDescent="0.25">
      <c r="A388" s="100"/>
      <c r="B388" s="100"/>
      <c r="C388" s="100"/>
      <c r="D388" s="100"/>
      <c r="E388" s="100"/>
      <c r="F388" s="100"/>
      <c r="G388" s="100"/>
      <c r="H388" s="100"/>
      <c r="I388" s="100"/>
      <c r="J388" s="100"/>
      <c r="K388" s="96" t="s">
        <v>1697</v>
      </c>
      <c r="L388" s="114">
        <v>3051651000</v>
      </c>
      <c r="M388" s="176" t="s">
        <v>2189</v>
      </c>
      <c r="N388" s="209">
        <v>3052651000</v>
      </c>
      <c r="O388" s="112" t="s">
        <v>1276</v>
      </c>
    </row>
    <row r="389" spans="1:15" x14ac:dyDescent="0.25">
      <c r="A389" s="100"/>
      <c r="B389" s="100"/>
      <c r="C389" s="100"/>
      <c r="D389" s="100"/>
      <c r="E389" s="100"/>
      <c r="F389" s="100"/>
      <c r="G389" s="100"/>
      <c r="H389" s="100"/>
      <c r="I389" s="100"/>
      <c r="J389" s="100"/>
      <c r="K389" s="96" t="s">
        <v>1698</v>
      </c>
      <c r="L389" s="114">
        <v>3051652000</v>
      </c>
      <c r="M389" s="176" t="s">
        <v>2190</v>
      </c>
      <c r="N389" s="209">
        <v>3052652000</v>
      </c>
      <c r="O389" s="112" t="s">
        <v>1276</v>
      </c>
    </row>
    <row r="390" spans="1:15" x14ac:dyDescent="0.25">
      <c r="A390" s="100"/>
      <c r="B390" s="100"/>
      <c r="C390" s="100"/>
      <c r="D390" s="100"/>
      <c r="E390" s="100"/>
      <c r="F390" s="100"/>
      <c r="G390" s="100"/>
      <c r="H390" s="100"/>
      <c r="I390" s="100"/>
      <c r="J390" s="100"/>
      <c r="K390" s="96" t="s">
        <v>1699</v>
      </c>
      <c r="L390" s="114">
        <v>3051653000</v>
      </c>
      <c r="M390" s="176" t="s">
        <v>2191</v>
      </c>
      <c r="N390" s="209">
        <v>3052653000</v>
      </c>
      <c r="O390" s="112" t="s">
        <v>1276</v>
      </c>
    </row>
    <row r="391" spans="1:15" x14ac:dyDescent="0.25">
      <c r="A391" s="100"/>
      <c r="B391" s="100"/>
      <c r="C391" s="100"/>
      <c r="D391" s="100"/>
      <c r="E391" s="100"/>
      <c r="F391" s="100"/>
      <c r="G391" s="100"/>
      <c r="H391" s="100"/>
      <c r="I391" s="100"/>
      <c r="J391" s="100"/>
      <c r="K391" s="96" t="s">
        <v>1700</v>
      </c>
      <c r="L391" s="114">
        <v>3051654000</v>
      </c>
      <c r="M391" s="176" t="s">
        <v>2192</v>
      </c>
      <c r="N391" s="209">
        <v>3052654000</v>
      </c>
      <c r="O391" s="112" t="s">
        <v>1276</v>
      </c>
    </row>
    <row r="392" spans="1:15" x14ac:dyDescent="0.25">
      <c r="A392" s="100"/>
      <c r="B392" s="100"/>
      <c r="C392" s="100"/>
      <c r="D392" s="100"/>
      <c r="J392" s="100"/>
      <c r="K392" s="96" t="s">
        <v>1701</v>
      </c>
      <c r="L392" s="114">
        <v>3051655000</v>
      </c>
      <c r="M392" s="176" t="s">
        <v>2193</v>
      </c>
      <c r="N392" s="209">
        <v>3052655000</v>
      </c>
      <c r="O392" s="112" t="s">
        <v>1276</v>
      </c>
    </row>
    <row r="393" spans="1:15" x14ac:dyDescent="0.25">
      <c r="A393" s="100"/>
      <c r="B393" s="100"/>
      <c r="C393" s="100"/>
      <c r="D393" s="100"/>
      <c r="J393" s="100"/>
      <c r="K393" s="96" t="s">
        <v>1702</v>
      </c>
      <c r="L393" s="114">
        <v>3051656000</v>
      </c>
      <c r="M393" s="176" t="s">
        <v>2194</v>
      </c>
      <c r="N393" s="209">
        <v>3052656000</v>
      </c>
      <c r="O393" s="112" t="s">
        <v>1276</v>
      </c>
    </row>
    <row r="394" spans="1:15" x14ac:dyDescent="0.25">
      <c r="A394" s="100"/>
      <c r="B394" s="100"/>
      <c r="C394" s="100"/>
      <c r="D394" s="100"/>
      <c r="J394" s="100"/>
      <c r="K394" s="96" t="s">
        <v>1703</v>
      </c>
      <c r="L394" s="114">
        <v>3051657000</v>
      </c>
      <c r="M394" s="176" t="s">
        <v>2195</v>
      </c>
      <c r="N394" s="209">
        <v>3052657000</v>
      </c>
      <c r="O394" s="112" t="s">
        <v>1276</v>
      </c>
    </row>
    <row r="395" spans="1:15" x14ac:dyDescent="0.25">
      <c r="A395" s="100"/>
      <c r="B395" s="100"/>
      <c r="C395" s="100"/>
      <c r="D395" s="100"/>
      <c r="J395" s="100"/>
      <c r="K395" s="96" t="s">
        <v>1704</v>
      </c>
      <c r="L395" s="114">
        <v>3051658000</v>
      </c>
      <c r="M395" s="176" t="s">
        <v>2196</v>
      </c>
      <c r="N395" s="209">
        <v>3052658000</v>
      </c>
      <c r="O395" s="112" t="s">
        <v>1276</v>
      </c>
    </row>
    <row r="396" spans="1:15" x14ac:dyDescent="0.25">
      <c r="A396" s="100"/>
      <c r="B396" s="100"/>
      <c r="C396" s="100"/>
      <c r="D396" s="100"/>
      <c r="J396" s="100"/>
      <c r="K396" s="96" t="s">
        <v>1705</v>
      </c>
      <c r="L396" s="114">
        <v>3051659000</v>
      </c>
      <c r="M396" s="176" t="s">
        <v>2197</v>
      </c>
      <c r="N396" s="209">
        <v>3052659000</v>
      </c>
      <c r="O396" s="112" t="s">
        <v>1276</v>
      </c>
    </row>
    <row r="397" spans="1:15" x14ac:dyDescent="0.25">
      <c r="J397" s="100"/>
      <c r="K397" s="96" t="s">
        <v>1706</v>
      </c>
      <c r="L397" s="114">
        <v>3051660000</v>
      </c>
      <c r="M397" s="176" t="s">
        <v>2198</v>
      </c>
      <c r="N397" s="209">
        <v>3052660000</v>
      </c>
      <c r="O397" s="112" t="s">
        <v>1276</v>
      </c>
    </row>
    <row r="398" spans="1:15" x14ac:dyDescent="0.25">
      <c r="J398" s="100"/>
      <c r="K398" s="96" t="s">
        <v>1707</v>
      </c>
      <c r="L398" s="114">
        <v>3051661000</v>
      </c>
      <c r="M398" s="176" t="s">
        <v>2199</v>
      </c>
      <c r="N398" s="209">
        <v>3052661000</v>
      </c>
      <c r="O398" s="112" t="s">
        <v>1276</v>
      </c>
    </row>
    <row r="399" spans="1:15" x14ac:dyDescent="0.25">
      <c r="J399" s="100"/>
      <c r="K399" s="96" t="s">
        <v>1708</v>
      </c>
      <c r="L399" s="114">
        <v>3051662000</v>
      </c>
      <c r="M399" s="176" t="s">
        <v>2200</v>
      </c>
      <c r="N399" s="209">
        <v>3052662000</v>
      </c>
      <c r="O399" s="112" t="s">
        <v>1276</v>
      </c>
    </row>
    <row r="400" spans="1:15" x14ac:dyDescent="0.25">
      <c r="J400" s="100"/>
      <c r="K400" s="96" t="s">
        <v>1709</v>
      </c>
      <c r="L400" s="114">
        <v>3051663000</v>
      </c>
      <c r="M400" s="176" t="s">
        <v>2201</v>
      </c>
      <c r="N400" s="209">
        <v>3052663000</v>
      </c>
      <c r="O400" s="112" t="s">
        <v>1276</v>
      </c>
    </row>
    <row r="401" spans="10:15" x14ac:dyDescent="0.25">
      <c r="J401" s="100"/>
      <c r="K401" s="96" t="s">
        <v>1710</v>
      </c>
      <c r="L401" s="114">
        <v>3051664000</v>
      </c>
      <c r="M401" s="176" t="s">
        <v>2202</v>
      </c>
      <c r="N401" s="209">
        <v>3052664000</v>
      </c>
      <c r="O401" s="112" t="s">
        <v>1276</v>
      </c>
    </row>
    <row r="402" spans="10:15" x14ac:dyDescent="0.25">
      <c r="J402" s="100"/>
      <c r="K402" s="96" t="s">
        <v>1711</v>
      </c>
      <c r="L402" s="114">
        <v>3051665000</v>
      </c>
      <c r="M402" s="176" t="s">
        <v>2203</v>
      </c>
      <c r="N402" s="209">
        <v>3052665000</v>
      </c>
      <c r="O402" s="112" t="s">
        <v>1276</v>
      </c>
    </row>
    <row r="403" spans="10:15" x14ac:dyDescent="0.25">
      <c r="J403" s="100"/>
      <c r="K403" s="96" t="s">
        <v>1712</v>
      </c>
      <c r="L403" s="114">
        <v>3051666000</v>
      </c>
      <c r="M403" s="176" t="s">
        <v>2204</v>
      </c>
      <c r="N403" s="209">
        <v>3052666000</v>
      </c>
      <c r="O403" s="112" t="s">
        <v>1276</v>
      </c>
    </row>
    <row r="404" spans="10:15" x14ac:dyDescent="0.25">
      <c r="J404" s="100"/>
      <c r="K404" s="96" t="s">
        <v>1713</v>
      </c>
      <c r="L404" s="114">
        <v>3051667000</v>
      </c>
      <c r="M404" s="176" t="s">
        <v>2205</v>
      </c>
      <c r="N404" s="209">
        <v>3052667000</v>
      </c>
      <c r="O404" s="112" t="s">
        <v>1276</v>
      </c>
    </row>
    <row r="405" spans="10:15" x14ac:dyDescent="0.25">
      <c r="J405" s="100"/>
      <c r="K405" s="96" t="s">
        <v>1714</v>
      </c>
      <c r="L405" s="114">
        <v>3051668000</v>
      </c>
      <c r="M405" s="176" t="s">
        <v>2206</v>
      </c>
      <c r="N405" s="209">
        <v>3052668000</v>
      </c>
      <c r="O405" s="112" t="s">
        <v>1276</v>
      </c>
    </row>
    <row r="406" spans="10:15" x14ac:dyDescent="0.25">
      <c r="J406" s="100"/>
      <c r="K406" s="96" t="s">
        <v>1715</v>
      </c>
      <c r="L406" s="114">
        <v>3051669000</v>
      </c>
      <c r="M406" s="176" t="s">
        <v>2207</v>
      </c>
      <c r="N406" s="209">
        <v>3052669000</v>
      </c>
      <c r="O406" s="112" t="s">
        <v>1276</v>
      </c>
    </row>
    <row r="407" spans="10:15" x14ac:dyDescent="0.25">
      <c r="J407" s="100"/>
      <c r="K407" s="96" t="s">
        <v>1716</v>
      </c>
      <c r="L407" s="114">
        <v>3051670000</v>
      </c>
      <c r="M407" s="176" t="s">
        <v>2208</v>
      </c>
      <c r="N407" s="209">
        <v>3052670000</v>
      </c>
      <c r="O407" s="112" t="s">
        <v>1276</v>
      </c>
    </row>
    <row r="408" spans="10:15" x14ac:dyDescent="0.25">
      <c r="J408" s="100"/>
      <c r="K408" s="96" t="s">
        <v>1717</v>
      </c>
      <c r="L408" s="114">
        <v>3051671000</v>
      </c>
      <c r="M408" s="176" t="s">
        <v>2209</v>
      </c>
      <c r="N408" s="209">
        <v>3052671000</v>
      </c>
      <c r="O408" s="112" t="s">
        <v>1276</v>
      </c>
    </row>
    <row r="409" spans="10:15" x14ac:dyDescent="0.25">
      <c r="J409" s="100"/>
      <c r="K409" s="96" t="s">
        <v>1718</v>
      </c>
      <c r="L409" s="114">
        <v>3051672000</v>
      </c>
      <c r="M409" s="176" t="s">
        <v>2210</v>
      </c>
      <c r="N409" s="209">
        <v>3052672000</v>
      </c>
      <c r="O409" s="112" t="s">
        <v>1276</v>
      </c>
    </row>
    <row r="410" spans="10:15" x14ac:dyDescent="0.25">
      <c r="J410" s="100"/>
      <c r="K410" s="116" t="s">
        <v>1277</v>
      </c>
      <c r="L410" s="96"/>
      <c r="M410" s="181" t="s">
        <v>897</v>
      </c>
      <c r="N410" s="183"/>
      <c r="O410" s="112"/>
    </row>
    <row r="411" spans="10:15" x14ac:dyDescent="0.25">
      <c r="J411" s="100"/>
      <c r="K411" s="96" t="s">
        <v>1719</v>
      </c>
      <c r="L411" s="114">
        <v>3051590000</v>
      </c>
      <c r="M411" s="176" t="s">
        <v>2211</v>
      </c>
      <c r="N411" s="209">
        <v>3052701000</v>
      </c>
      <c r="O411" s="224" t="s">
        <v>1258</v>
      </c>
    </row>
    <row r="412" spans="10:15" x14ac:dyDescent="0.25">
      <c r="J412" s="100"/>
      <c r="K412" s="96" t="s">
        <v>1720</v>
      </c>
      <c r="L412" s="114">
        <v>3051590100</v>
      </c>
      <c r="M412" s="176" t="s">
        <v>2212</v>
      </c>
      <c r="N412" s="209">
        <v>3052702000</v>
      </c>
      <c r="O412" s="224" t="s">
        <v>1258</v>
      </c>
    </row>
    <row r="413" spans="10:15" x14ac:dyDescent="0.25">
      <c r="J413" s="100"/>
      <c r="K413" s="96" t="s">
        <v>1721</v>
      </c>
      <c r="L413" s="114">
        <v>3051590200</v>
      </c>
      <c r="M413" s="176" t="s">
        <v>2213</v>
      </c>
      <c r="N413" s="209">
        <v>3052703000</v>
      </c>
      <c r="O413" s="224" t="s">
        <v>1258</v>
      </c>
    </row>
    <row r="414" spans="10:15" x14ac:dyDescent="0.25">
      <c r="J414" s="100"/>
      <c r="K414" s="96" t="s">
        <v>1722</v>
      </c>
      <c r="L414" s="114">
        <v>3051590300</v>
      </c>
      <c r="M414" s="176" t="s">
        <v>2214</v>
      </c>
      <c r="N414" s="209">
        <v>3052704000</v>
      </c>
      <c r="O414" s="224" t="s">
        <v>1258</v>
      </c>
    </row>
    <row r="415" spans="10:15" x14ac:dyDescent="0.25">
      <c r="J415" s="100"/>
      <c r="K415" s="96" t="s">
        <v>1723</v>
      </c>
      <c r="L415" s="114">
        <v>3051590400</v>
      </c>
      <c r="M415" s="176" t="s">
        <v>2215</v>
      </c>
      <c r="N415" s="209">
        <v>3052705000</v>
      </c>
      <c r="O415" s="224" t="s">
        <v>1258</v>
      </c>
    </row>
    <row r="416" spans="10:15" x14ac:dyDescent="0.25">
      <c r="J416" s="100"/>
      <c r="K416" s="96" t="s">
        <v>1724</v>
      </c>
      <c r="L416" s="114">
        <v>3051590500</v>
      </c>
      <c r="M416" s="176" t="s">
        <v>2216</v>
      </c>
      <c r="N416" s="209">
        <v>3052706000</v>
      </c>
      <c r="O416" s="224" t="s">
        <v>1258</v>
      </c>
    </row>
    <row r="417" spans="10:15" x14ac:dyDescent="0.25">
      <c r="J417" s="100"/>
      <c r="K417" s="96" t="s">
        <v>1725</v>
      </c>
      <c r="L417" s="114">
        <v>3051590600</v>
      </c>
      <c r="M417" s="176" t="s">
        <v>2217</v>
      </c>
      <c r="N417" s="209">
        <v>3052707000</v>
      </c>
      <c r="O417" s="224" t="s">
        <v>1258</v>
      </c>
    </row>
    <row r="418" spans="10:15" x14ac:dyDescent="0.25">
      <c r="J418" s="100"/>
      <c r="K418" s="96" t="s">
        <v>1726</v>
      </c>
      <c r="L418" s="114">
        <v>3051590700</v>
      </c>
      <c r="M418" s="176" t="s">
        <v>2218</v>
      </c>
      <c r="N418" s="209">
        <v>3052708000</v>
      </c>
      <c r="O418" s="224" t="s">
        <v>1258</v>
      </c>
    </row>
    <row r="419" spans="10:15" x14ac:dyDescent="0.25">
      <c r="J419" s="100"/>
      <c r="K419" s="96" t="s">
        <v>1727</v>
      </c>
      <c r="L419" s="114">
        <v>3051590800</v>
      </c>
      <c r="M419" s="176" t="s">
        <v>2219</v>
      </c>
      <c r="N419" s="209">
        <v>3052709000</v>
      </c>
      <c r="O419" s="224" t="s">
        <v>1258</v>
      </c>
    </row>
    <row r="420" spans="10:15" x14ac:dyDescent="0.25">
      <c r="J420" s="100"/>
      <c r="K420" s="116" t="s">
        <v>1278</v>
      </c>
      <c r="L420" s="96"/>
      <c r="M420" s="181" t="s">
        <v>898</v>
      </c>
      <c r="N420" s="183"/>
      <c r="O420" s="112"/>
    </row>
    <row r="421" spans="10:15" x14ac:dyDescent="0.25">
      <c r="J421" s="100"/>
      <c r="K421" s="96" t="s">
        <v>1728</v>
      </c>
      <c r="L421" s="114">
        <v>3051701000</v>
      </c>
      <c r="M421" s="176" t="s">
        <v>2220</v>
      </c>
      <c r="N421" s="209">
        <v>3052701000</v>
      </c>
      <c r="O421" s="112" t="s">
        <v>1279</v>
      </c>
    </row>
    <row r="422" spans="10:15" x14ac:dyDescent="0.25">
      <c r="J422" s="100"/>
      <c r="K422" s="96" t="s">
        <v>1729</v>
      </c>
      <c r="L422" s="114">
        <v>3051702000</v>
      </c>
      <c r="M422" s="176" t="s">
        <v>2221</v>
      </c>
      <c r="N422" s="209">
        <v>3052702000</v>
      </c>
      <c r="O422" s="112" t="s">
        <v>1280</v>
      </c>
    </row>
    <row r="423" spans="10:15" x14ac:dyDescent="0.25">
      <c r="J423" s="100"/>
      <c r="K423" s="96" t="s">
        <v>1730</v>
      </c>
      <c r="L423" s="114">
        <v>3051703000</v>
      </c>
      <c r="M423" s="176" t="s">
        <v>2222</v>
      </c>
      <c r="N423" s="209">
        <v>3052703000</v>
      </c>
      <c r="O423" s="112" t="s">
        <v>1280</v>
      </c>
    </row>
    <row r="424" spans="10:15" x14ac:dyDescent="0.25">
      <c r="J424" s="100"/>
      <c r="K424" s="96" t="s">
        <v>1731</v>
      </c>
      <c r="L424" s="114">
        <v>3051704000</v>
      </c>
      <c r="M424" s="176" t="s">
        <v>2223</v>
      </c>
      <c r="N424" s="209">
        <v>3052704000</v>
      </c>
      <c r="O424" s="112" t="s">
        <v>1280</v>
      </c>
    </row>
    <row r="425" spans="10:15" x14ac:dyDescent="0.25">
      <c r="J425" s="100"/>
      <c r="K425" s="96" t="s">
        <v>1732</v>
      </c>
      <c r="L425" s="114">
        <v>3051705000</v>
      </c>
      <c r="M425" s="176" t="s">
        <v>2224</v>
      </c>
      <c r="N425" s="209">
        <v>3052705000</v>
      </c>
      <c r="O425" s="112" t="s">
        <v>1280</v>
      </c>
    </row>
    <row r="426" spans="10:15" x14ac:dyDescent="0.25">
      <c r="J426" s="100"/>
      <c r="K426" s="96" t="s">
        <v>1733</v>
      </c>
      <c r="L426" s="114">
        <v>3051706000</v>
      </c>
      <c r="M426" s="176" t="s">
        <v>2225</v>
      </c>
      <c r="N426" s="209">
        <v>3052706000</v>
      </c>
      <c r="O426" s="112" t="s">
        <v>1280</v>
      </c>
    </row>
    <row r="427" spans="10:15" x14ac:dyDescent="0.25">
      <c r="J427" s="100"/>
      <c r="K427" s="96" t="s">
        <v>1734</v>
      </c>
      <c r="L427" s="114">
        <v>3051707000</v>
      </c>
      <c r="M427" s="176" t="s">
        <v>2226</v>
      </c>
      <c r="N427" s="209">
        <v>3052707000</v>
      </c>
      <c r="O427" s="112" t="s">
        <v>1280</v>
      </c>
    </row>
    <row r="428" spans="10:15" x14ac:dyDescent="0.25">
      <c r="J428" s="100"/>
      <c r="K428" s="96" t="s">
        <v>1735</v>
      </c>
      <c r="L428" s="114">
        <v>3051708000</v>
      </c>
      <c r="M428" s="176" t="s">
        <v>2227</v>
      </c>
      <c r="N428" s="209">
        <v>3052708000</v>
      </c>
      <c r="O428" s="112" t="s">
        <v>1281</v>
      </c>
    </row>
    <row r="429" spans="10:15" x14ac:dyDescent="0.25">
      <c r="J429" s="100"/>
      <c r="K429" s="96" t="s">
        <v>1736</v>
      </c>
      <c r="L429" s="114">
        <v>3051709000</v>
      </c>
      <c r="M429" s="176" t="s">
        <v>2228</v>
      </c>
      <c r="N429" s="209">
        <v>3052709000</v>
      </c>
      <c r="O429" s="112" t="s">
        <v>1281</v>
      </c>
    </row>
    <row r="430" spans="10:15" x14ac:dyDescent="0.25">
      <c r="J430" s="100"/>
      <c r="K430" s="223" t="s">
        <v>2318</v>
      </c>
      <c r="L430" s="225" t="s">
        <v>666</v>
      </c>
      <c r="M430" s="219" t="s">
        <v>2229</v>
      </c>
      <c r="N430" s="225" t="s">
        <v>666</v>
      </c>
      <c r="O430" s="112" t="s">
        <v>1281</v>
      </c>
    </row>
    <row r="431" spans="10:15" x14ac:dyDescent="0.25">
      <c r="J431" s="100"/>
      <c r="K431" s="223" t="s">
        <v>2319</v>
      </c>
      <c r="L431" s="225" t="s">
        <v>666</v>
      </c>
      <c r="M431" s="219" t="s">
        <v>2230</v>
      </c>
      <c r="N431" s="225" t="s">
        <v>666</v>
      </c>
      <c r="O431" s="112" t="s">
        <v>1281</v>
      </c>
    </row>
    <row r="432" spans="10:15" x14ac:dyDescent="0.25">
      <c r="J432" s="100"/>
      <c r="K432" s="223" t="s">
        <v>2320</v>
      </c>
      <c r="L432" s="225" t="s">
        <v>666</v>
      </c>
      <c r="M432" s="219" t="s">
        <v>2231</v>
      </c>
      <c r="N432" s="225" t="s">
        <v>666</v>
      </c>
      <c r="O432" s="112" t="s">
        <v>1281</v>
      </c>
    </row>
    <row r="433" spans="5:15" x14ac:dyDescent="0.25">
      <c r="J433" s="100"/>
      <c r="K433" s="223" t="s">
        <v>2321</v>
      </c>
      <c r="L433" s="225" t="s">
        <v>666</v>
      </c>
      <c r="M433" s="219" t="s">
        <v>2232</v>
      </c>
      <c r="N433" s="225" t="s">
        <v>666</v>
      </c>
      <c r="O433" s="112" t="s">
        <v>1281</v>
      </c>
    </row>
    <row r="434" spans="5:15" x14ac:dyDescent="0.25">
      <c r="J434" s="100"/>
      <c r="K434" s="116" t="s">
        <v>1282</v>
      </c>
      <c r="L434" s="96"/>
      <c r="M434" s="181" t="s">
        <v>899</v>
      </c>
      <c r="N434" s="183"/>
      <c r="O434" s="112"/>
    </row>
    <row r="435" spans="5:15" x14ac:dyDescent="0.25">
      <c r="J435" s="100"/>
      <c r="K435" s="96" t="s">
        <v>1737</v>
      </c>
      <c r="L435" s="210">
        <v>3051750000</v>
      </c>
      <c r="M435" s="176" t="s">
        <v>2233</v>
      </c>
      <c r="N435" s="209">
        <v>3052750000</v>
      </c>
      <c r="O435" s="112" t="s">
        <v>1283</v>
      </c>
    </row>
    <row r="436" spans="5:15" x14ac:dyDescent="0.25">
      <c r="E436" s="223"/>
      <c r="F436" s="100"/>
      <c r="G436" s="226"/>
      <c r="H436" s="100"/>
      <c r="I436" s="226"/>
      <c r="J436" s="100"/>
      <c r="K436" s="96" t="s">
        <v>1738</v>
      </c>
      <c r="L436" s="210">
        <v>3051751000</v>
      </c>
      <c r="M436" s="176" t="s">
        <v>2234</v>
      </c>
      <c r="N436" s="209">
        <v>3052751000</v>
      </c>
      <c r="O436" s="112" t="s">
        <v>1284</v>
      </c>
    </row>
    <row r="437" spans="5:15" x14ac:dyDescent="0.25">
      <c r="E437" s="223"/>
      <c r="F437" s="100"/>
      <c r="G437" s="226"/>
      <c r="H437" s="100"/>
      <c r="I437" s="226"/>
      <c r="J437" s="100"/>
      <c r="K437" s="96" t="s">
        <v>1739</v>
      </c>
      <c r="L437" s="210">
        <v>3051752000</v>
      </c>
      <c r="M437" s="176" t="s">
        <v>2235</v>
      </c>
      <c r="N437" s="209">
        <v>3052752000</v>
      </c>
      <c r="O437" s="112" t="s">
        <v>1284</v>
      </c>
    </row>
    <row r="438" spans="5:15" x14ac:dyDescent="0.25">
      <c r="E438" s="223"/>
      <c r="F438" s="100"/>
      <c r="G438" s="226"/>
      <c r="H438" s="100"/>
      <c r="I438" s="226"/>
      <c r="J438" s="100"/>
      <c r="K438" s="96" t="s">
        <v>1740</v>
      </c>
      <c r="L438" s="210">
        <v>3051753000</v>
      </c>
      <c r="M438" s="176" t="s">
        <v>2236</v>
      </c>
      <c r="N438" s="209">
        <v>3052753000</v>
      </c>
      <c r="O438" s="112" t="s">
        <v>1284</v>
      </c>
    </row>
    <row r="439" spans="5:15" x14ac:dyDescent="0.25">
      <c r="E439" s="223"/>
      <c r="F439" s="100"/>
      <c r="G439" s="226"/>
      <c r="H439" s="100"/>
      <c r="I439" s="226"/>
      <c r="J439" s="100"/>
      <c r="K439" s="96" t="s">
        <v>1741</v>
      </c>
      <c r="L439" s="210">
        <v>3051754000</v>
      </c>
      <c r="M439" s="176" t="s">
        <v>2237</v>
      </c>
      <c r="N439" s="209">
        <v>3052754000</v>
      </c>
      <c r="O439" s="112" t="s">
        <v>1284</v>
      </c>
    </row>
    <row r="440" spans="5:15" x14ac:dyDescent="0.25">
      <c r="E440" s="223"/>
      <c r="F440" s="100"/>
      <c r="G440" s="226"/>
      <c r="H440" s="100"/>
      <c r="I440" s="226"/>
      <c r="J440" s="100"/>
      <c r="K440" s="96" t="s">
        <v>1742</v>
      </c>
      <c r="L440" s="210">
        <v>3051755000</v>
      </c>
      <c r="M440" s="176" t="s">
        <v>2238</v>
      </c>
      <c r="N440" s="209">
        <v>3052755000</v>
      </c>
      <c r="O440" s="112" t="s">
        <v>1284</v>
      </c>
    </row>
    <row r="441" spans="5:15" x14ac:dyDescent="0.25">
      <c r="E441" s="223"/>
      <c r="F441" s="100"/>
      <c r="G441" s="226"/>
      <c r="H441" s="100"/>
      <c r="I441" s="226"/>
      <c r="J441" s="100"/>
      <c r="K441" s="96" t="s">
        <v>1743</v>
      </c>
      <c r="L441" s="210">
        <v>3051756000</v>
      </c>
      <c r="M441" s="176" t="s">
        <v>2239</v>
      </c>
      <c r="N441" s="209">
        <v>3052756000</v>
      </c>
      <c r="O441" s="112" t="s">
        <v>1284</v>
      </c>
    </row>
    <row r="442" spans="5:15" x14ac:dyDescent="0.25">
      <c r="E442" s="223"/>
      <c r="F442" s="100"/>
      <c r="G442" s="226"/>
      <c r="H442" s="100"/>
      <c r="I442" s="226"/>
      <c r="J442" s="100"/>
      <c r="K442" s="96" t="s">
        <v>1744</v>
      </c>
      <c r="L442" s="210">
        <v>3051757000</v>
      </c>
      <c r="M442" s="176" t="s">
        <v>2240</v>
      </c>
      <c r="N442" s="209">
        <v>3052757000</v>
      </c>
      <c r="O442" s="112" t="s">
        <v>1284</v>
      </c>
    </row>
    <row r="443" spans="5:15" x14ac:dyDescent="0.25">
      <c r="E443" s="223"/>
      <c r="F443" s="100"/>
      <c r="G443" s="226"/>
      <c r="H443" s="100"/>
      <c r="I443" s="226"/>
      <c r="J443" s="100"/>
      <c r="K443" s="96" t="s">
        <v>1745</v>
      </c>
      <c r="L443" s="210">
        <v>3051758000</v>
      </c>
      <c r="M443" s="176" t="s">
        <v>2241</v>
      </c>
      <c r="N443" s="209">
        <v>3052758000</v>
      </c>
      <c r="O443" s="112" t="s">
        <v>1284</v>
      </c>
    </row>
    <row r="444" spans="5:15" x14ac:dyDescent="0.25">
      <c r="E444" s="223"/>
      <c r="F444" s="100"/>
      <c r="G444" s="226"/>
      <c r="H444" s="100"/>
      <c r="I444" s="226"/>
      <c r="J444" s="100"/>
      <c r="K444" s="96" t="s">
        <v>1746</v>
      </c>
      <c r="L444" s="210">
        <v>3051759000</v>
      </c>
      <c r="M444" s="176" t="s">
        <v>2242</v>
      </c>
      <c r="N444" s="209">
        <v>3052759000</v>
      </c>
      <c r="O444" s="112" t="s">
        <v>1285</v>
      </c>
    </row>
    <row r="445" spans="5:15" x14ac:dyDescent="0.25">
      <c r="E445" s="223"/>
      <c r="F445" s="100"/>
      <c r="G445" s="226"/>
      <c r="H445" s="100"/>
      <c r="I445" s="226"/>
      <c r="J445" s="100"/>
      <c r="K445" s="96" t="s">
        <v>1747</v>
      </c>
      <c r="L445" s="210">
        <v>3051760000</v>
      </c>
      <c r="M445" s="176" t="s">
        <v>2243</v>
      </c>
      <c r="N445" s="209">
        <v>3052760000</v>
      </c>
      <c r="O445" s="112" t="s">
        <v>1284</v>
      </c>
    </row>
    <row r="446" spans="5:15" x14ac:dyDescent="0.25">
      <c r="E446" s="223"/>
      <c r="F446" s="100"/>
      <c r="G446" s="226"/>
      <c r="H446" s="100"/>
      <c r="I446" s="226"/>
      <c r="J446" s="100"/>
      <c r="K446" s="96" t="s">
        <v>1748</v>
      </c>
      <c r="L446" s="210">
        <v>3051761000</v>
      </c>
      <c r="M446" s="176" t="s">
        <v>2244</v>
      </c>
      <c r="N446" s="209">
        <v>3052761000</v>
      </c>
      <c r="O446" s="112" t="s">
        <v>1284</v>
      </c>
    </row>
    <row r="447" spans="5:15" x14ac:dyDescent="0.25">
      <c r="E447" s="223"/>
      <c r="F447" s="100"/>
      <c r="G447" s="226"/>
      <c r="H447" s="100"/>
      <c r="I447" s="226"/>
      <c r="J447" s="100"/>
      <c r="K447" s="96" t="s">
        <v>1749</v>
      </c>
      <c r="L447" s="210">
        <v>3051762000</v>
      </c>
      <c r="M447" s="176" t="s">
        <v>2245</v>
      </c>
      <c r="N447" s="209">
        <v>3052762000</v>
      </c>
      <c r="O447" s="112" t="s">
        <v>1284</v>
      </c>
    </row>
    <row r="448" spans="5:15" x14ac:dyDescent="0.25">
      <c r="E448" s="223"/>
      <c r="F448" s="100"/>
      <c r="G448" s="226"/>
      <c r="H448" s="100"/>
      <c r="I448" s="226"/>
      <c r="J448" s="100"/>
      <c r="K448" s="96" t="s">
        <v>1750</v>
      </c>
      <c r="L448" s="210">
        <v>3051763000</v>
      </c>
      <c r="M448" s="176" t="s">
        <v>2246</v>
      </c>
      <c r="N448" s="209">
        <v>3052763000</v>
      </c>
      <c r="O448" s="112" t="s">
        <v>1285</v>
      </c>
    </row>
    <row r="449" spans="5:15" x14ac:dyDescent="0.25">
      <c r="E449" s="223"/>
      <c r="F449" s="100"/>
      <c r="G449" s="226"/>
      <c r="H449" s="100"/>
      <c r="I449" s="226"/>
      <c r="J449" s="100"/>
      <c r="K449" s="96" t="s">
        <v>1751</v>
      </c>
      <c r="L449" s="210">
        <v>3051764000</v>
      </c>
      <c r="M449" s="176" t="s">
        <v>2247</v>
      </c>
      <c r="N449" s="209">
        <v>3052764000</v>
      </c>
      <c r="O449" s="112" t="s">
        <v>1285</v>
      </c>
    </row>
    <row r="450" spans="5:15" x14ac:dyDescent="0.25">
      <c r="E450" s="223"/>
      <c r="F450" s="100"/>
      <c r="G450" s="226"/>
      <c r="H450" s="100"/>
      <c r="I450" s="226"/>
      <c r="J450" s="100"/>
      <c r="K450" s="96" t="s">
        <v>1752</v>
      </c>
      <c r="L450" s="210">
        <v>3051765000</v>
      </c>
      <c r="M450" s="176" t="s">
        <v>2248</v>
      </c>
      <c r="N450" s="209">
        <v>3052765000</v>
      </c>
      <c r="O450" s="112" t="s">
        <v>1284</v>
      </c>
    </row>
    <row r="451" spans="5:15" x14ac:dyDescent="0.25">
      <c r="E451" s="223"/>
      <c r="F451" s="100"/>
      <c r="G451" s="226"/>
      <c r="H451" s="100"/>
      <c r="I451" s="226"/>
      <c r="J451" s="100"/>
      <c r="K451" s="96" t="s">
        <v>1753</v>
      </c>
      <c r="L451" s="210">
        <v>3051766000</v>
      </c>
      <c r="M451" s="176" t="s">
        <v>2249</v>
      </c>
      <c r="N451" s="209">
        <v>3052766000</v>
      </c>
      <c r="O451" s="112" t="s">
        <v>1284</v>
      </c>
    </row>
    <row r="452" spans="5:15" x14ac:dyDescent="0.25">
      <c r="E452" s="223"/>
      <c r="F452" s="100"/>
      <c r="G452" s="226"/>
      <c r="H452" s="100"/>
      <c r="I452" s="226"/>
      <c r="J452" s="100"/>
      <c r="K452" s="96" t="s">
        <v>1754</v>
      </c>
      <c r="L452" s="210">
        <v>3051767000</v>
      </c>
      <c r="M452" s="176" t="s">
        <v>2250</v>
      </c>
      <c r="N452" s="209">
        <v>3052767000</v>
      </c>
      <c r="O452" s="112" t="s">
        <v>1285</v>
      </c>
    </row>
    <row r="453" spans="5:15" x14ac:dyDescent="0.25">
      <c r="E453" s="223"/>
      <c r="F453" s="100"/>
      <c r="G453" s="226"/>
      <c r="H453" s="100"/>
      <c r="I453" s="226"/>
      <c r="J453" s="100"/>
      <c r="K453" s="96" t="s">
        <v>1755</v>
      </c>
      <c r="L453" s="210">
        <v>3051768000</v>
      </c>
      <c r="M453" s="176" t="s">
        <v>2251</v>
      </c>
      <c r="N453" s="209">
        <v>3052768000</v>
      </c>
      <c r="O453" s="112" t="s">
        <v>1285</v>
      </c>
    </row>
    <row r="454" spans="5:15" x14ac:dyDescent="0.25">
      <c r="E454" s="223"/>
      <c r="F454" s="100"/>
      <c r="G454" s="226"/>
      <c r="H454" s="100"/>
      <c r="I454" s="226"/>
      <c r="J454" s="100"/>
      <c r="K454" s="96" t="s">
        <v>1756</v>
      </c>
      <c r="L454" s="210">
        <v>3051769000</v>
      </c>
      <c r="M454" s="176" t="s">
        <v>2252</v>
      </c>
      <c r="N454" s="209">
        <v>3052769000</v>
      </c>
      <c r="O454" s="112" t="s">
        <v>1285</v>
      </c>
    </row>
    <row r="455" spans="5:15" x14ac:dyDescent="0.25">
      <c r="E455" s="223"/>
      <c r="F455" s="100"/>
      <c r="G455" s="226"/>
      <c r="H455" s="100"/>
      <c r="I455" s="226"/>
      <c r="J455" s="100"/>
      <c r="K455" s="223" t="s">
        <v>2322</v>
      </c>
      <c r="L455" s="210">
        <v>3051400000</v>
      </c>
      <c r="M455" s="219" t="s">
        <v>2253</v>
      </c>
      <c r="N455" s="209">
        <v>3052800000</v>
      </c>
      <c r="O455" s="112" t="s">
        <v>1285</v>
      </c>
    </row>
    <row r="456" spans="5:15" x14ac:dyDescent="0.25">
      <c r="E456" s="223"/>
      <c r="F456" s="100"/>
      <c r="G456" s="226"/>
      <c r="H456" s="100"/>
      <c r="I456" s="226"/>
      <c r="J456" s="100"/>
      <c r="K456" s="223" t="s">
        <v>2323</v>
      </c>
      <c r="L456" s="210">
        <v>3051402000</v>
      </c>
      <c r="M456" s="219" t="s">
        <v>2254</v>
      </c>
      <c r="N456" s="209">
        <v>3052802000</v>
      </c>
      <c r="O456" s="112" t="s">
        <v>1285</v>
      </c>
    </row>
    <row r="457" spans="5:15" x14ac:dyDescent="0.25">
      <c r="E457" s="223"/>
      <c r="F457" s="100"/>
      <c r="G457" s="226"/>
      <c r="H457" s="100"/>
      <c r="I457" s="226"/>
      <c r="J457" s="100"/>
      <c r="K457" s="223" t="s">
        <v>2324</v>
      </c>
      <c r="L457" s="210">
        <v>3051404000</v>
      </c>
      <c r="M457" s="219" t="s">
        <v>2255</v>
      </c>
      <c r="N457" s="209">
        <v>3052804000</v>
      </c>
      <c r="O457" s="112" t="s">
        <v>1285</v>
      </c>
    </row>
    <row r="458" spans="5:15" x14ac:dyDescent="0.25">
      <c r="E458" s="223"/>
      <c r="F458" s="100"/>
      <c r="G458" s="226"/>
      <c r="H458" s="100"/>
      <c r="I458" s="226"/>
      <c r="J458" s="100"/>
      <c r="K458" s="223" t="s">
        <v>2325</v>
      </c>
      <c r="L458" s="210">
        <v>3051406000</v>
      </c>
      <c r="M458" s="219" t="s">
        <v>2256</v>
      </c>
      <c r="N458" s="209">
        <v>3052806000</v>
      </c>
      <c r="O458" s="112" t="s">
        <v>1285</v>
      </c>
    </row>
    <row r="459" spans="5:15" x14ac:dyDescent="0.25">
      <c r="E459" s="223"/>
      <c r="F459" s="100"/>
      <c r="G459" s="226"/>
      <c r="H459" s="100"/>
      <c r="I459" s="226"/>
      <c r="J459" s="100"/>
      <c r="K459" s="96" t="s">
        <v>1757</v>
      </c>
      <c r="L459" s="210">
        <v>3051770000</v>
      </c>
      <c r="M459" s="176" t="s">
        <v>2257</v>
      </c>
      <c r="N459" s="209">
        <v>3052770000</v>
      </c>
      <c r="O459" s="112" t="s">
        <v>1285</v>
      </c>
    </row>
    <row r="460" spans="5:15" x14ac:dyDescent="0.25">
      <c r="J460" s="100"/>
      <c r="K460" s="96" t="s">
        <v>1758</v>
      </c>
      <c r="L460" s="210">
        <v>3051771000</v>
      </c>
      <c r="M460" s="176" t="s">
        <v>2258</v>
      </c>
      <c r="N460" s="209">
        <v>3052771000</v>
      </c>
      <c r="O460" s="112" t="s">
        <v>1284</v>
      </c>
    </row>
    <row r="461" spans="5:15" x14ac:dyDescent="0.25">
      <c r="J461" s="100"/>
      <c r="K461" s="96" t="s">
        <v>1759</v>
      </c>
      <c r="L461" s="210">
        <v>3051772000</v>
      </c>
      <c r="M461" s="176" t="s">
        <v>2259</v>
      </c>
      <c r="N461" s="209">
        <v>3052772000</v>
      </c>
      <c r="O461" s="112" t="s">
        <v>1285</v>
      </c>
    </row>
    <row r="462" spans="5:15" x14ac:dyDescent="0.25">
      <c r="J462" s="100"/>
      <c r="K462" s="96" t="s">
        <v>1760</v>
      </c>
      <c r="L462" s="210">
        <v>3051773000</v>
      </c>
      <c r="M462" s="176" t="s">
        <v>2260</v>
      </c>
      <c r="N462" s="209">
        <v>3052773000</v>
      </c>
      <c r="O462" s="112" t="s">
        <v>1285</v>
      </c>
    </row>
    <row r="463" spans="5:15" x14ac:dyDescent="0.25">
      <c r="J463" s="100"/>
      <c r="K463" s="96" t="s">
        <v>1761</v>
      </c>
      <c r="L463" s="210">
        <v>3051774000</v>
      </c>
      <c r="M463" s="176" t="s">
        <v>2261</v>
      </c>
      <c r="N463" s="209">
        <v>3052774000</v>
      </c>
      <c r="O463" s="115" t="s">
        <v>1285</v>
      </c>
    </row>
    <row r="464" spans="5:15" x14ac:dyDescent="0.25">
      <c r="J464" s="100"/>
      <c r="K464" s="223" t="s">
        <v>1766</v>
      </c>
      <c r="L464" s="210">
        <v>3051801000</v>
      </c>
      <c r="M464" s="219" t="s">
        <v>2262</v>
      </c>
      <c r="N464" s="209">
        <v>3052801000</v>
      </c>
      <c r="O464" s="115" t="s">
        <v>1285</v>
      </c>
    </row>
    <row r="465" spans="10:15" x14ac:dyDescent="0.25">
      <c r="J465" s="100"/>
      <c r="K465" s="96" t="s">
        <v>1762</v>
      </c>
      <c r="L465" s="210">
        <v>3051775000</v>
      </c>
      <c r="M465" s="176" t="s">
        <v>2263</v>
      </c>
      <c r="N465" s="209">
        <v>3052775000</v>
      </c>
      <c r="O465" s="112" t="s">
        <v>1286</v>
      </c>
    </row>
    <row r="466" spans="10:15" x14ac:dyDescent="0.25">
      <c r="J466" s="100"/>
      <c r="K466" s="96" t="s">
        <v>1763</v>
      </c>
      <c r="L466" s="210">
        <v>3051809000</v>
      </c>
      <c r="M466" s="176" t="s">
        <v>2264</v>
      </c>
      <c r="N466" s="209">
        <v>3052809000</v>
      </c>
      <c r="O466" s="112" t="s">
        <v>1286</v>
      </c>
    </row>
    <row r="467" spans="10:15" x14ac:dyDescent="0.25">
      <c r="J467" s="100"/>
      <c r="K467" s="96" t="s">
        <v>1764</v>
      </c>
      <c r="L467" s="210">
        <v>3051811000</v>
      </c>
      <c r="M467" s="176" t="s">
        <v>2265</v>
      </c>
      <c r="N467" s="209">
        <v>3052811000</v>
      </c>
      <c r="O467" s="112" t="s">
        <v>1286</v>
      </c>
    </row>
    <row r="468" spans="10:15" x14ac:dyDescent="0.25">
      <c r="J468" s="100"/>
      <c r="K468" s="96" t="s">
        <v>1765</v>
      </c>
      <c r="L468" s="210">
        <v>3051813000</v>
      </c>
      <c r="M468" s="176" t="s">
        <v>2266</v>
      </c>
      <c r="N468" s="209">
        <v>3052813000</v>
      </c>
      <c r="O468" s="112" t="s">
        <v>1286</v>
      </c>
    </row>
    <row r="469" spans="10:15" x14ac:dyDescent="0.25">
      <c r="J469" s="100"/>
      <c r="K469" s="96" t="s">
        <v>1768</v>
      </c>
      <c r="L469" s="210">
        <v>3051815000</v>
      </c>
      <c r="M469" s="176" t="s">
        <v>2267</v>
      </c>
      <c r="N469" s="209">
        <v>3052815000</v>
      </c>
      <c r="O469" s="112" t="s">
        <v>1286</v>
      </c>
    </row>
    <row r="470" spans="10:15" x14ac:dyDescent="0.25">
      <c r="J470" s="100"/>
      <c r="K470" s="223" t="s">
        <v>1767</v>
      </c>
      <c r="L470" s="210">
        <v>3051408000</v>
      </c>
      <c r="M470" s="219" t="s">
        <v>2268</v>
      </c>
      <c r="N470" s="209">
        <v>3052808000</v>
      </c>
      <c r="O470" s="112" t="s">
        <v>1286</v>
      </c>
    </row>
    <row r="471" spans="10:15" x14ac:dyDescent="0.25">
      <c r="J471" s="100"/>
      <c r="K471" s="96" t="s">
        <v>1769</v>
      </c>
      <c r="L471" s="210">
        <v>3051816000</v>
      </c>
      <c r="M471" s="176" t="s">
        <v>2269</v>
      </c>
      <c r="N471" s="209">
        <v>3052816000</v>
      </c>
      <c r="O471" s="112" t="s">
        <v>1286</v>
      </c>
    </row>
    <row r="472" spans="10:15" x14ac:dyDescent="0.25">
      <c r="J472" s="100"/>
      <c r="K472" s="96" t="s">
        <v>1770</v>
      </c>
      <c r="L472" s="210">
        <v>3051818000</v>
      </c>
      <c r="M472" s="176" t="s">
        <v>2270</v>
      </c>
      <c r="N472" s="209">
        <v>3052818000</v>
      </c>
      <c r="O472" s="112" t="s">
        <v>1286</v>
      </c>
    </row>
    <row r="473" spans="10:15" x14ac:dyDescent="0.25">
      <c r="J473" s="100"/>
      <c r="K473" s="96" t="s">
        <v>1771</v>
      </c>
      <c r="L473" s="210">
        <v>3051820000</v>
      </c>
      <c r="M473" s="176" t="s">
        <v>2271</v>
      </c>
      <c r="N473" s="209">
        <v>3052820000</v>
      </c>
      <c r="O473" s="112" t="s">
        <v>1286</v>
      </c>
    </row>
    <row r="474" spans="10:15" x14ac:dyDescent="0.25">
      <c r="J474" s="100"/>
      <c r="K474" s="223" t="s">
        <v>1772</v>
      </c>
      <c r="L474" s="210">
        <v>3051403000</v>
      </c>
      <c r="M474" s="219" t="s">
        <v>2272</v>
      </c>
      <c r="N474" s="209">
        <v>3052803000</v>
      </c>
      <c r="O474" s="112" t="s">
        <v>1286</v>
      </c>
    </row>
    <row r="475" spans="10:15" x14ac:dyDescent="0.25">
      <c r="J475" s="100"/>
      <c r="K475" s="223" t="s">
        <v>1773</v>
      </c>
      <c r="L475" s="210">
        <v>3051410000</v>
      </c>
      <c r="M475" s="219" t="s">
        <v>2273</v>
      </c>
      <c r="N475" s="209">
        <v>3052810000</v>
      </c>
      <c r="O475" s="112" t="s">
        <v>1286</v>
      </c>
    </row>
    <row r="476" spans="10:15" x14ac:dyDescent="0.25">
      <c r="J476" s="100"/>
      <c r="K476" s="96" t="s">
        <v>1774</v>
      </c>
      <c r="L476" s="210">
        <v>3051817000</v>
      </c>
      <c r="M476" s="176" t="s">
        <v>2274</v>
      </c>
      <c r="N476" s="209">
        <v>3052817000</v>
      </c>
      <c r="O476" s="112" t="s">
        <v>1286</v>
      </c>
    </row>
    <row r="477" spans="10:15" x14ac:dyDescent="0.25">
      <c r="J477" s="100"/>
      <c r="K477" s="96" t="s">
        <v>1775</v>
      </c>
      <c r="L477" s="210">
        <v>3051822000</v>
      </c>
      <c r="M477" s="176" t="s">
        <v>2275</v>
      </c>
      <c r="N477" s="209">
        <v>3052822000</v>
      </c>
      <c r="O477" s="112" t="s">
        <v>1286</v>
      </c>
    </row>
    <row r="478" spans="10:15" x14ac:dyDescent="0.25">
      <c r="J478" s="100"/>
      <c r="K478" s="96" t="s">
        <v>1776</v>
      </c>
      <c r="L478" s="210">
        <v>3051823000</v>
      </c>
      <c r="M478" s="176" t="s">
        <v>2276</v>
      </c>
      <c r="N478" s="209">
        <v>3052823000</v>
      </c>
      <c r="O478" s="112" t="s">
        <v>1286</v>
      </c>
    </row>
    <row r="479" spans="10:15" x14ac:dyDescent="0.25">
      <c r="J479" s="100"/>
      <c r="K479" s="96" t="s">
        <v>1777</v>
      </c>
      <c r="L479" s="210">
        <v>3051825000</v>
      </c>
      <c r="M479" s="176" t="s">
        <v>2277</v>
      </c>
      <c r="N479" s="209">
        <v>3052825000</v>
      </c>
      <c r="O479" s="112" t="s">
        <v>1286</v>
      </c>
    </row>
    <row r="480" spans="10:15" x14ac:dyDescent="0.25">
      <c r="J480" s="100"/>
      <c r="K480" s="223" t="s">
        <v>1778</v>
      </c>
      <c r="L480" s="210">
        <v>3051405000</v>
      </c>
      <c r="M480" s="219" t="s">
        <v>2278</v>
      </c>
      <c r="N480" s="209">
        <v>3052805000</v>
      </c>
      <c r="O480" s="112" t="s">
        <v>1286</v>
      </c>
    </row>
    <row r="481" spans="10:15" x14ac:dyDescent="0.25">
      <c r="J481" s="100"/>
      <c r="K481" s="223" t="s">
        <v>1779</v>
      </c>
      <c r="L481" s="210">
        <v>3051412000</v>
      </c>
      <c r="M481" s="219" t="s">
        <v>2279</v>
      </c>
      <c r="N481" s="209">
        <v>3052812000</v>
      </c>
      <c r="O481" s="112" t="s">
        <v>1286</v>
      </c>
    </row>
    <row r="482" spans="10:15" x14ac:dyDescent="0.25">
      <c r="J482" s="100"/>
      <c r="K482" s="96" t="s">
        <v>1780</v>
      </c>
      <c r="L482" s="210">
        <v>3051819000</v>
      </c>
      <c r="M482" s="176" t="s">
        <v>2280</v>
      </c>
      <c r="N482" s="209">
        <v>3052819000</v>
      </c>
      <c r="O482" s="112" t="s">
        <v>1286</v>
      </c>
    </row>
    <row r="483" spans="10:15" x14ac:dyDescent="0.25">
      <c r="J483" s="100"/>
      <c r="K483" s="96" t="s">
        <v>1781</v>
      </c>
      <c r="L483" s="210">
        <v>3051824000</v>
      </c>
      <c r="M483" s="176" t="s">
        <v>2281</v>
      </c>
      <c r="N483" s="209">
        <v>3052824000</v>
      </c>
      <c r="O483" s="112" t="s">
        <v>1286</v>
      </c>
    </row>
    <row r="484" spans="10:15" x14ac:dyDescent="0.25">
      <c r="J484" s="100"/>
      <c r="K484" s="96" t="s">
        <v>1782</v>
      </c>
      <c r="L484" s="210">
        <v>3051827000</v>
      </c>
      <c r="M484" s="176" t="s">
        <v>2282</v>
      </c>
      <c r="N484" s="209">
        <v>3052827000</v>
      </c>
      <c r="O484" s="112" t="s">
        <v>1286</v>
      </c>
    </row>
    <row r="485" spans="10:15" x14ac:dyDescent="0.25">
      <c r="J485" s="100"/>
      <c r="K485" s="96" t="s">
        <v>1783</v>
      </c>
      <c r="L485" s="210">
        <v>3051828000</v>
      </c>
      <c r="M485" s="176" t="s">
        <v>2283</v>
      </c>
      <c r="N485" s="209">
        <v>3052828000</v>
      </c>
      <c r="O485" s="112" t="s">
        <v>1286</v>
      </c>
    </row>
    <row r="486" spans="10:15" x14ac:dyDescent="0.25">
      <c r="J486" s="100"/>
      <c r="K486" s="223" t="s">
        <v>1784</v>
      </c>
      <c r="L486" s="210">
        <v>3051407000</v>
      </c>
      <c r="M486" s="219" t="s">
        <v>2284</v>
      </c>
      <c r="N486" s="209">
        <v>3052807000</v>
      </c>
      <c r="O486" s="112" t="s">
        <v>1286</v>
      </c>
    </row>
    <row r="487" spans="10:15" x14ac:dyDescent="0.25">
      <c r="J487" s="100"/>
      <c r="K487" s="223" t="s">
        <v>1785</v>
      </c>
      <c r="L487" s="210">
        <v>3051414000</v>
      </c>
      <c r="M487" s="219" t="s">
        <v>2285</v>
      </c>
      <c r="N487" s="209">
        <v>3052814000</v>
      </c>
      <c r="O487" s="112" t="s">
        <v>1286</v>
      </c>
    </row>
    <row r="488" spans="10:15" x14ac:dyDescent="0.25">
      <c r="J488" s="100"/>
      <c r="K488" s="96" t="s">
        <v>1786</v>
      </c>
      <c r="L488" s="210">
        <v>3051821000</v>
      </c>
      <c r="M488" s="176" t="s">
        <v>2286</v>
      </c>
      <c r="N488" s="209">
        <v>3052821000</v>
      </c>
      <c r="O488" s="112" t="s">
        <v>1286</v>
      </c>
    </row>
    <row r="489" spans="10:15" x14ac:dyDescent="0.25">
      <c r="J489" s="100"/>
      <c r="K489" s="96" t="s">
        <v>1787</v>
      </c>
      <c r="L489" s="210">
        <v>3051826000</v>
      </c>
      <c r="M489" s="176" t="s">
        <v>2287</v>
      </c>
      <c r="N489" s="209">
        <v>3052826000</v>
      </c>
      <c r="O489" s="112" t="s">
        <v>1286</v>
      </c>
    </row>
    <row r="490" spans="10:15" x14ac:dyDescent="0.25">
      <c r="J490" s="100"/>
      <c r="K490" s="96" t="s">
        <v>1788</v>
      </c>
      <c r="L490" s="210">
        <v>3051829000</v>
      </c>
      <c r="M490" s="176" t="s">
        <v>2288</v>
      </c>
      <c r="N490" s="209">
        <v>3052829000</v>
      </c>
      <c r="O490" s="112" t="s">
        <v>1286</v>
      </c>
    </row>
    <row r="491" spans="10:15" x14ac:dyDescent="0.25">
      <c r="J491" s="100"/>
      <c r="K491" s="96" t="s">
        <v>1789</v>
      </c>
      <c r="L491" s="210">
        <v>3051830000</v>
      </c>
      <c r="M491" s="176" t="s">
        <v>2289</v>
      </c>
      <c r="N491" s="209">
        <v>3052830000</v>
      </c>
      <c r="O491" s="112" t="s">
        <v>1286</v>
      </c>
    </row>
    <row r="492" spans="10:15" x14ac:dyDescent="0.25">
      <c r="J492" s="100"/>
      <c r="K492" s="96" t="s">
        <v>1790</v>
      </c>
      <c r="L492" s="210">
        <v>3051831000</v>
      </c>
      <c r="M492" s="176" t="s">
        <v>2290</v>
      </c>
      <c r="N492" s="209">
        <v>3052831000</v>
      </c>
      <c r="O492" s="112" t="s">
        <v>1285</v>
      </c>
    </row>
    <row r="493" spans="10:15" x14ac:dyDescent="0.25">
      <c r="J493" s="100"/>
      <c r="K493" s="96" t="s">
        <v>1791</v>
      </c>
      <c r="L493" s="210">
        <v>3051832000</v>
      </c>
      <c r="M493" s="176" t="s">
        <v>2291</v>
      </c>
      <c r="N493" s="209">
        <v>3052832000</v>
      </c>
      <c r="O493" s="112" t="s">
        <v>1285</v>
      </c>
    </row>
    <row r="494" spans="10:15" x14ac:dyDescent="0.25">
      <c r="J494" s="100"/>
      <c r="K494" s="96" t="s">
        <v>1792</v>
      </c>
      <c r="L494" s="210">
        <v>3051833000</v>
      </c>
      <c r="M494" s="176" t="s">
        <v>2292</v>
      </c>
      <c r="N494" s="209">
        <v>3052833000</v>
      </c>
      <c r="O494" s="112" t="s">
        <v>1285</v>
      </c>
    </row>
    <row r="495" spans="10:15" x14ac:dyDescent="0.25">
      <c r="J495" s="100"/>
      <c r="K495" s="96" t="s">
        <v>1793</v>
      </c>
      <c r="L495" s="210">
        <v>3051834000</v>
      </c>
      <c r="M495" s="176" t="s">
        <v>2293</v>
      </c>
      <c r="N495" s="209">
        <v>3052834000</v>
      </c>
      <c r="O495" s="112" t="s">
        <v>1285</v>
      </c>
    </row>
    <row r="496" spans="10:15" x14ac:dyDescent="0.25">
      <c r="J496" s="100"/>
      <c r="K496" s="96" t="s">
        <v>1794</v>
      </c>
      <c r="L496" s="210">
        <v>3051835000</v>
      </c>
      <c r="M496" s="176" t="s">
        <v>2294</v>
      </c>
      <c r="N496" s="209">
        <v>3052835000</v>
      </c>
      <c r="O496" s="112" t="s">
        <v>1285</v>
      </c>
    </row>
    <row r="497" spans="10:15" x14ac:dyDescent="0.25">
      <c r="J497" s="100"/>
      <c r="K497" s="96" t="s">
        <v>1795</v>
      </c>
      <c r="L497" s="210">
        <v>3051836000</v>
      </c>
      <c r="M497" s="176" t="s">
        <v>2295</v>
      </c>
      <c r="N497" s="209">
        <v>3052836000</v>
      </c>
      <c r="O497" s="112" t="s">
        <v>1285</v>
      </c>
    </row>
    <row r="498" spans="10:15" x14ac:dyDescent="0.25">
      <c r="J498" s="100"/>
      <c r="K498" s="96" t="s">
        <v>1796</v>
      </c>
      <c r="L498" s="210">
        <v>3051837000</v>
      </c>
      <c r="M498" s="176" t="s">
        <v>2296</v>
      </c>
      <c r="N498" s="209">
        <v>3052837000</v>
      </c>
      <c r="O498" s="112" t="s">
        <v>1285</v>
      </c>
    </row>
    <row r="499" spans="10:15" x14ac:dyDescent="0.25">
      <c r="J499" s="100"/>
      <c r="K499" s="96" t="s">
        <v>1797</v>
      </c>
      <c r="L499" s="210">
        <v>3051838000</v>
      </c>
      <c r="M499" s="176" t="s">
        <v>2297</v>
      </c>
      <c r="N499" s="209">
        <v>3052838000</v>
      </c>
      <c r="O499" s="112" t="s">
        <v>1285</v>
      </c>
    </row>
    <row r="500" spans="10:15" x14ac:dyDescent="0.25">
      <c r="J500" s="100"/>
      <c r="K500" s="96" t="s">
        <v>1798</v>
      </c>
      <c r="L500" s="210">
        <v>3051839000</v>
      </c>
      <c r="M500" s="176" t="s">
        <v>2298</v>
      </c>
      <c r="N500" s="209">
        <v>3052839000</v>
      </c>
      <c r="O500" s="112" t="s">
        <v>1285</v>
      </c>
    </row>
    <row r="501" spans="10:15" x14ac:dyDescent="0.25">
      <c r="K501" s="96" t="s">
        <v>1799</v>
      </c>
      <c r="L501" s="210">
        <v>3051840000</v>
      </c>
      <c r="M501" s="176" t="s">
        <v>2299</v>
      </c>
      <c r="N501" s="209">
        <v>3052832000</v>
      </c>
      <c r="O501" s="112" t="s">
        <v>1285</v>
      </c>
    </row>
    <row r="502" spans="10:15" x14ac:dyDescent="0.25">
      <c r="K502" s="96" t="s">
        <v>1800</v>
      </c>
      <c r="L502" s="210">
        <v>3051841000</v>
      </c>
      <c r="M502" s="176" t="s">
        <v>2300</v>
      </c>
      <c r="N502" s="209">
        <v>3052841000</v>
      </c>
      <c r="O502" s="112" t="s">
        <v>1285</v>
      </c>
    </row>
    <row r="503" spans="10:15" x14ac:dyDescent="0.25">
      <c r="K503" s="96" t="s">
        <v>1801</v>
      </c>
      <c r="L503" s="210">
        <v>3051842000</v>
      </c>
      <c r="M503" s="176" t="s">
        <v>2301</v>
      </c>
      <c r="N503" s="209">
        <v>3052842000</v>
      </c>
      <c r="O503" s="112" t="s">
        <v>1285</v>
      </c>
    </row>
    <row r="504" spans="10:15" x14ac:dyDescent="0.25">
      <c r="K504" s="96" t="s">
        <v>1802</v>
      </c>
      <c r="L504" s="210">
        <v>3051843000</v>
      </c>
      <c r="M504" s="176" t="s">
        <v>2302</v>
      </c>
      <c r="N504" s="209">
        <v>3052843000</v>
      </c>
      <c r="O504" s="112" t="s">
        <v>1285</v>
      </c>
    </row>
    <row r="505" spans="10:15" x14ac:dyDescent="0.25">
      <c r="K505" s="96" t="s">
        <v>1803</v>
      </c>
      <c r="L505" s="210">
        <v>3051844000</v>
      </c>
      <c r="M505" s="176" t="s">
        <v>2303</v>
      </c>
      <c r="N505" s="209">
        <v>3052844000</v>
      </c>
      <c r="O505" s="112" t="s">
        <v>1285</v>
      </c>
    </row>
    <row r="506" spans="10:15" x14ac:dyDescent="0.25">
      <c r="K506" s="96" t="s">
        <v>1804</v>
      </c>
      <c r="L506" s="210">
        <v>3051845000</v>
      </c>
      <c r="M506" s="176" t="s">
        <v>2304</v>
      </c>
      <c r="N506" s="209">
        <v>3052845000</v>
      </c>
      <c r="O506" s="112" t="s">
        <v>1286</v>
      </c>
    </row>
    <row r="507" spans="10:15" x14ac:dyDescent="0.25">
      <c r="K507" s="96" t="s">
        <v>1805</v>
      </c>
      <c r="L507" s="210">
        <v>3051846000</v>
      </c>
      <c r="M507" s="176" t="s">
        <v>2305</v>
      </c>
      <c r="N507" s="209">
        <v>3052846000</v>
      </c>
      <c r="O507" s="112" t="s">
        <v>1286</v>
      </c>
    </row>
    <row r="508" spans="10:15" x14ac:dyDescent="0.25">
      <c r="K508" s="96" t="s">
        <v>1806</v>
      </c>
      <c r="L508" s="210">
        <v>3051847000</v>
      </c>
      <c r="M508" s="176" t="s">
        <v>2306</v>
      </c>
      <c r="N508" s="209">
        <v>3052847000</v>
      </c>
      <c r="O508" s="112" t="s">
        <v>1285</v>
      </c>
    </row>
    <row r="509" spans="10:15" x14ac:dyDescent="0.25">
      <c r="K509" s="96" t="s">
        <v>1807</v>
      </c>
      <c r="L509" s="210">
        <v>3051848000</v>
      </c>
      <c r="M509" s="176" t="s">
        <v>2307</v>
      </c>
      <c r="N509" s="209">
        <v>3052848000</v>
      </c>
      <c r="O509" s="112" t="s">
        <v>1285</v>
      </c>
    </row>
    <row r="510" spans="10:15" x14ac:dyDescent="0.25">
      <c r="K510" s="96" t="s">
        <v>1808</v>
      </c>
      <c r="L510" s="210">
        <v>3051849000</v>
      </c>
      <c r="M510" s="176" t="s">
        <v>2308</v>
      </c>
      <c r="N510" s="209">
        <v>3052849000</v>
      </c>
      <c r="O510" s="112" t="s">
        <v>1285</v>
      </c>
    </row>
    <row r="511" spans="10:15" x14ac:dyDescent="0.25">
      <c r="K511" s="96" t="s">
        <v>1809</v>
      </c>
      <c r="L511" s="210">
        <v>3051850000</v>
      </c>
      <c r="M511" s="176" t="s">
        <v>2309</v>
      </c>
      <c r="N511" s="209">
        <v>3052850000</v>
      </c>
      <c r="O511" s="112" t="s">
        <v>1285</v>
      </c>
    </row>
    <row r="512" spans="10:15" x14ac:dyDescent="0.25">
      <c r="K512" s="96" t="s">
        <v>1810</v>
      </c>
      <c r="L512" s="210">
        <v>3051851000</v>
      </c>
      <c r="M512" s="176" t="s">
        <v>2310</v>
      </c>
      <c r="N512" s="209">
        <v>3052851000</v>
      </c>
      <c r="O512" s="112" t="s">
        <v>1286</v>
      </c>
    </row>
    <row r="513" spans="11:15" x14ac:dyDescent="0.25">
      <c r="K513" s="96" t="s">
        <v>1811</v>
      </c>
      <c r="L513" s="210">
        <v>3051852000</v>
      </c>
      <c r="M513" s="176" t="s">
        <v>2311</v>
      </c>
      <c r="N513" s="209">
        <v>3052852000</v>
      </c>
      <c r="O513" s="112" t="s">
        <v>1286</v>
      </c>
    </row>
    <row r="514" spans="11:15" x14ac:dyDescent="0.25">
      <c r="K514" s="96" t="s">
        <v>1812</v>
      </c>
      <c r="L514" s="210">
        <v>3051853000</v>
      </c>
      <c r="M514" s="176" t="s">
        <v>2312</v>
      </c>
      <c r="N514" s="209">
        <v>3052853000</v>
      </c>
      <c r="O514" s="112" t="s">
        <v>1286</v>
      </c>
    </row>
    <row r="515" spans="11:15" x14ac:dyDescent="0.25">
      <c r="K515" s="96" t="s">
        <v>1813</v>
      </c>
      <c r="L515" s="210">
        <v>3051854000</v>
      </c>
      <c r="M515" s="176" t="s">
        <v>2313</v>
      </c>
      <c r="N515" s="209">
        <v>3052854000</v>
      </c>
      <c r="O515" s="112" t="s">
        <v>1286</v>
      </c>
    </row>
    <row r="516" spans="11:15" x14ac:dyDescent="0.25">
      <c r="K516" s="96"/>
      <c r="L516" s="227"/>
      <c r="M516" s="176"/>
      <c r="N516" s="209"/>
      <c r="O516" s="112"/>
    </row>
    <row r="517" spans="11:15" x14ac:dyDescent="0.25">
      <c r="K517" s="117" t="s">
        <v>868</v>
      </c>
      <c r="L517" s="100"/>
      <c r="M517" s="175"/>
      <c r="N517" s="209"/>
      <c r="O517" s="112" t="str">
        <f t="shared" ref="O517" si="0">CONCATENATE("test-IF-",K517)</f>
        <v>test-IF-Zubehör &amp; Ersatzteile</v>
      </c>
    </row>
    <row r="518" spans="11:15" x14ac:dyDescent="0.25">
      <c r="K518" s="118" t="s">
        <v>869</v>
      </c>
      <c r="L518" s="118" t="s">
        <v>870</v>
      </c>
      <c r="M518" s="175"/>
      <c r="N518" s="209"/>
      <c r="O518" s="100" t="s">
        <v>877</v>
      </c>
    </row>
    <row r="519" spans="11:15" x14ac:dyDescent="0.25">
      <c r="K519" s="118" t="s">
        <v>871</v>
      </c>
      <c r="L519" s="118" t="s">
        <v>872</v>
      </c>
      <c r="M519" s="175"/>
      <c r="N519" s="209"/>
      <c r="O519" s="100" t="s">
        <v>879</v>
      </c>
    </row>
    <row r="520" spans="11:15" x14ac:dyDescent="0.25">
      <c r="K520" s="118" t="s">
        <v>873</v>
      </c>
      <c r="L520" s="118" t="s">
        <v>874</v>
      </c>
      <c r="M520" s="175"/>
      <c r="N520" s="209"/>
      <c r="O520" s="100" t="s">
        <v>881</v>
      </c>
    </row>
    <row r="521" spans="11:15" x14ac:dyDescent="0.25">
      <c r="K521" s="118" t="s">
        <v>875</v>
      </c>
      <c r="L521" s="118" t="s">
        <v>876</v>
      </c>
      <c r="M521" s="175"/>
      <c r="N521" s="209"/>
      <c r="O521" s="100" t="s">
        <v>883</v>
      </c>
    </row>
    <row r="522" spans="11:15" x14ac:dyDescent="0.25">
      <c r="K522" s="100" t="s">
        <v>877</v>
      </c>
      <c r="L522" s="100" t="s">
        <v>878</v>
      </c>
      <c r="M522" s="175"/>
      <c r="N522" s="209"/>
      <c r="O522" s="118" t="s">
        <v>869</v>
      </c>
    </row>
    <row r="523" spans="11:15" x14ac:dyDescent="0.25">
      <c r="K523" s="100" t="s">
        <v>879</v>
      </c>
      <c r="L523" s="100" t="s">
        <v>880</v>
      </c>
      <c r="M523" s="175"/>
      <c r="N523" s="209"/>
      <c r="O523" s="118" t="s">
        <v>871</v>
      </c>
    </row>
    <row r="524" spans="11:15" x14ac:dyDescent="0.25">
      <c r="K524" s="100" t="s">
        <v>881</v>
      </c>
      <c r="L524" s="100" t="s">
        <v>882</v>
      </c>
      <c r="M524" s="175"/>
      <c r="N524" s="209"/>
      <c r="O524" s="118" t="s">
        <v>873</v>
      </c>
    </row>
    <row r="525" spans="11:15" x14ac:dyDescent="0.25">
      <c r="K525" s="100" t="s">
        <v>883</v>
      </c>
      <c r="L525" s="100" t="s">
        <v>884</v>
      </c>
      <c r="M525" s="175"/>
      <c r="N525" s="209"/>
      <c r="O525" s="118" t="s">
        <v>875</v>
      </c>
    </row>
  </sheetData>
  <conditionalFormatting sqref="N435:N454 N459:N463">
    <cfRule type="duplicateValues" dxfId="0" priority="1535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5F76-E5A9-42CB-8A51-F58846A1E15B}">
  <sheetPr codeName="Tabelle6">
    <tabColor rgb="FFD2ECB6"/>
  </sheetPr>
  <dimension ref="A1:X17"/>
  <sheetViews>
    <sheetView workbookViewId="0">
      <selection activeCell="D6" sqref="D6"/>
    </sheetView>
  </sheetViews>
  <sheetFormatPr defaultColWidth="11.42578125" defaultRowHeight="12.75" x14ac:dyDescent="0.2"/>
  <cols>
    <col min="2" max="2" width="8.42578125" bestFit="1" customWidth="1"/>
    <col min="3" max="3" width="11.42578125" customWidth="1"/>
    <col min="4" max="4" width="31.5703125" customWidth="1"/>
    <col min="5" max="5" width="4" customWidth="1"/>
    <col min="6" max="6" width="19.42578125" customWidth="1"/>
    <col min="7" max="7" width="6.42578125" customWidth="1"/>
    <col min="9" max="9" width="3.85546875" customWidth="1"/>
    <col min="10" max="10" width="11.42578125" customWidth="1"/>
    <col min="11" max="11" width="4.5703125" customWidth="1"/>
    <col min="12" max="12" width="13.140625" customWidth="1"/>
    <col min="13" max="13" width="4.42578125" customWidth="1"/>
    <col min="15" max="15" width="3.85546875" customWidth="1"/>
    <col min="16" max="16" width="13.7109375" customWidth="1"/>
    <col min="17" max="17" width="5" customWidth="1"/>
    <col min="18" max="18" width="24.85546875" bestFit="1" customWidth="1"/>
    <col min="19" max="19" width="5.5703125" customWidth="1"/>
    <col min="21" max="21" width="6" customWidth="1"/>
    <col min="22" max="22" width="15.140625" customWidth="1"/>
    <col min="23" max="23" width="7" customWidth="1"/>
    <col min="24" max="24" width="29.5703125" customWidth="1"/>
  </cols>
  <sheetData>
    <row r="1" spans="1:24" ht="31.15" customHeight="1" thickBot="1" x14ac:dyDescent="0.25">
      <c r="A1" s="429" t="s">
        <v>2337</v>
      </c>
      <c r="B1" s="430"/>
      <c r="C1" s="304" t="s">
        <v>2338</v>
      </c>
      <c r="D1" s="305">
        <v>1</v>
      </c>
      <c r="E1" s="431" t="s">
        <v>2339</v>
      </c>
      <c r="F1" s="432"/>
      <c r="G1" s="427" t="s">
        <v>2340</v>
      </c>
      <c r="H1" s="433"/>
      <c r="I1" s="434" t="s">
        <v>2341</v>
      </c>
      <c r="J1" s="435"/>
      <c r="K1" s="429" t="s">
        <v>2342</v>
      </c>
      <c r="L1" s="436"/>
      <c r="M1" s="437" t="s">
        <v>114</v>
      </c>
      <c r="N1" s="438"/>
      <c r="O1" s="439" t="s">
        <v>2343</v>
      </c>
      <c r="P1" s="440"/>
      <c r="Q1" s="441" t="s">
        <v>2344</v>
      </c>
      <c r="R1" s="442"/>
      <c r="S1" s="429" t="s">
        <v>2345</v>
      </c>
      <c r="T1" s="432"/>
      <c r="U1" s="431" t="s">
        <v>2346</v>
      </c>
      <c r="V1" s="432"/>
      <c r="W1" s="427" t="s">
        <v>2347</v>
      </c>
      <c r="X1" s="428"/>
    </row>
    <row r="2" spans="1:24" ht="51" x14ac:dyDescent="0.2">
      <c r="A2" s="230" t="s">
        <v>2348</v>
      </c>
      <c r="B2" s="231" t="s">
        <v>2349</v>
      </c>
      <c r="C2" s="280" t="s">
        <v>2350</v>
      </c>
      <c r="D2" s="281" t="s">
        <v>2467</v>
      </c>
      <c r="E2" s="232" t="s">
        <v>2351</v>
      </c>
      <c r="F2" s="233" t="s">
        <v>2352</v>
      </c>
      <c r="G2" s="234" t="s">
        <v>2353</v>
      </c>
      <c r="H2" s="235" t="s">
        <v>2354</v>
      </c>
      <c r="I2" s="236" t="s">
        <v>2355</v>
      </c>
      <c r="J2" s="237" t="s">
        <v>50</v>
      </c>
      <c r="K2" s="234" t="s">
        <v>2356</v>
      </c>
      <c r="L2" s="238" t="s">
        <v>2357</v>
      </c>
      <c r="M2" s="282" t="s">
        <v>2358</v>
      </c>
      <c r="N2" s="233" t="s">
        <v>2359</v>
      </c>
      <c r="O2" s="232" t="s">
        <v>2360</v>
      </c>
      <c r="P2" s="239" t="s">
        <v>2361</v>
      </c>
      <c r="Q2" s="240" t="s">
        <v>2362</v>
      </c>
      <c r="R2" s="241" t="s">
        <v>2363</v>
      </c>
      <c r="S2" s="242" t="s">
        <v>2360</v>
      </c>
      <c r="T2" s="233" t="s">
        <v>2364</v>
      </c>
      <c r="U2" s="243" t="s">
        <v>2365</v>
      </c>
      <c r="V2" s="235" t="s">
        <v>140</v>
      </c>
      <c r="W2" s="230" t="s">
        <v>2463</v>
      </c>
      <c r="X2" s="237" t="s">
        <v>2366</v>
      </c>
    </row>
    <row r="3" spans="1:24" ht="25.5" x14ac:dyDescent="0.2">
      <c r="A3" s="244"/>
      <c r="B3" s="245"/>
      <c r="C3" s="244" t="s">
        <v>2367</v>
      </c>
      <c r="D3" s="251" t="s">
        <v>2368</v>
      </c>
      <c r="E3" s="246" t="s">
        <v>2369</v>
      </c>
      <c r="F3" s="247" t="s">
        <v>2370</v>
      </c>
      <c r="G3" s="248" t="s">
        <v>2371</v>
      </c>
      <c r="H3" s="249" t="s">
        <v>2372</v>
      </c>
      <c r="I3" s="250" t="s">
        <v>2373</v>
      </c>
      <c r="J3" s="251" t="s">
        <v>51</v>
      </c>
      <c r="K3" s="248" t="s">
        <v>2374</v>
      </c>
      <c r="L3" s="252" t="s">
        <v>2375</v>
      </c>
      <c r="M3" s="248" t="s">
        <v>2376</v>
      </c>
      <c r="N3" s="257" t="s">
        <v>2336</v>
      </c>
      <c r="O3" s="246" t="s">
        <v>2377</v>
      </c>
      <c r="P3" s="253" t="s">
        <v>2378</v>
      </c>
      <c r="Q3" s="254">
        <v>70</v>
      </c>
      <c r="R3" s="255" t="s">
        <v>2379</v>
      </c>
      <c r="S3" s="256" t="s">
        <v>2377</v>
      </c>
      <c r="T3" s="257" t="s">
        <v>2380</v>
      </c>
      <c r="U3" s="283" t="s">
        <v>2381</v>
      </c>
      <c r="V3" s="284" t="s">
        <v>2382</v>
      </c>
      <c r="W3" s="285" t="s">
        <v>2464</v>
      </c>
      <c r="X3" s="247" t="s">
        <v>2383</v>
      </c>
    </row>
    <row r="4" spans="1:24" ht="25.5" x14ac:dyDescent="0.2">
      <c r="A4" s="286"/>
      <c r="B4" s="287"/>
      <c r="C4" s="288" t="s">
        <v>2384</v>
      </c>
      <c r="D4" s="289" t="s">
        <v>2385</v>
      </c>
      <c r="E4" s="246" t="s">
        <v>2386</v>
      </c>
      <c r="F4" s="257" t="s">
        <v>2387</v>
      </c>
      <c r="G4" s="248" t="s">
        <v>2388</v>
      </c>
      <c r="H4" s="257" t="s">
        <v>2389</v>
      </c>
      <c r="I4" s="250"/>
      <c r="J4" s="251"/>
      <c r="K4" s="248" t="s">
        <v>2390</v>
      </c>
      <c r="L4" s="252" t="s">
        <v>2391</v>
      </c>
      <c r="M4" s="248" t="s">
        <v>2392</v>
      </c>
      <c r="N4" s="257" t="s">
        <v>2393</v>
      </c>
      <c r="O4" s="246" t="s">
        <v>2405</v>
      </c>
      <c r="P4" s="262" t="s">
        <v>1120</v>
      </c>
      <c r="Q4" s="285">
        <v>72</v>
      </c>
      <c r="R4" s="247" t="s">
        <v>2394</v>
      </c>
      <c r="S4" s="256" t="s">
        <v>2406</v>
      </c>
      <c r="T4" s="247" t="s">
        <v>2407</v>
      </c>
      <c r="U4" s="283"/>
      <c r="V4" s="284"/>
      <c r="W4" s="256"/>
      <c r="X4" s="247"/>
    </row>
    <row r="5" spans="1:24" ht="25.5" x14ac:dyDescent="0.2">
      <c r="A5" s="286"/>
      <c r="B5" s="287"/>
      <c r="C5" s="244" t="s">
        <v>2395</v>
      </c>
      <c r="D5" s="290" t="s">
        <v>2396</v>
      </c>
      <c r="E5" s="246" t="s">
        <v>2397</v>
      </c>
      <c r="F5" s="257" t="s">
        <v>2398</v>
      </c>
      <c r="G5" s="248" t="s">
        <v>2399</v>
      </c>
      <c r="H5" s="247" t="s">
        <v>2400</v>
      </c>
      <c r="I5" s="250"/>
      <c r="J5" s="251"/>
      <c r="K5" s="248" t="s">
        <v>2401</v>
      </c>
      <c r="L5" s="252" t="s">
        <v>2402</v>
      </c>
      <c r="M5" s="248" t="s">
        <v>2403</v>
      </c>
      <c r="N5" s="257" t="s">
        <v>2404</v>
      </c>
      <c r="O5" s="246" t="s">
        <v>2406</v>
      </c>
      <c r="P5" s="252" t="s">
        <v>2407</v>
      </c>
      <c r="Q5" s="256">
        <v>78</v>
      </c>
      <c r="R5" s="257" t="s">
        <v>2416</v>
      </c>
      <c r="S5" s="244"/>
      <c r="T5" s="249"/>
      <c r="U5" s="283"/>
      <c r="V5" s="284"/>
      <c r="W5" s="256"/>
      <c r="X5" s="247"/>
    </row>
    <row r="6" spans="1:24" ht="25.5" x14ac:dyDescent="0.2">
      <c r="A6" s="286"/>
      <c r="B6" s="287"/>
      <c r="C6" s="288" t="s">
        <v>2408</v>
      </c>
      <c r="D6" s="289" t="s">
        <v>2409</v>
      </c>
      <c r="E6" s="246" t="s">
        <v>2406</v>
      </c>
      <c r="F6" s="257" t="s">
        <v>2410</v>
      </c>
      <c r="G6" s="248">
        <v>1182</v>
      </c>
      <c r="H6" s="247" t="s">
        <v>2411</v>
      </c>
      <c r="I6" s="244"/>
      <c r="J6" s="249"/>
      <c r="K6" s="258" t="s">
        <v>2412</v>
      </c>
      <c r="L6" s="259" t="s">
        <v>2413</v>
      </c>
      <c r="M6" s="248" t="s">
        <v>2414</v>
      </c>
      <c r="N6" s="257" t="s">
        <v>2415</v>
      </c>
      <c r="O6" s="48"/>
      <c r="P6" s="249"/>
      <c r="Q6" s="256">
        <v>85</v>
      </c>
      <c r="R6" s="257" t="s">
        <v>2422</v>
      </c>
      <c r="S6" s="256"/>
      <c r="T6" s="257"/>
      <c r="U6" s="260"/>
      <c r="V6" s="257"/>
      <c r="W6" s="244"/>
      <c r="X6" s="249"/>
    </row>
    <row r="7" spans="1:24" ht="25.5" x14ac:dyDescent="0.2">
      <c r="A7" s="244"/>
      <c r="B7" s="245"/>
      <c r="C7" s="244" t="s">
        <v>2417</v>
      </c>
      <c r="D7" s="251" t="s">
        <v>2418</v>
      </c>
      <c r="E7" s="246"/>
      <c r="F7" s="247"/>
      <c r="G7" s="291"/>
      <c r="H7" s="284"/>
      <c r="I7" s="244"/>
      <c r="J7" s="249"/>
      <c r="K7" s="248">
        <v>10</v>
      </c>
      <c r="L7" s="252" t="s">
        <v>2419</v>
      </c>
      <c r="M7" s="248" t="s">
        <v>2420</v>
      </c>
      <c r="N7" s="257" t="s">
        <v>2421</v>
      </c>
      <c r="O7" s="246"/>
      <c r="P7" s="252"/>
      <c r="Q7" s="256">
        <v>88</v>
      </c>
      <c r="R7" s="257" t="s">
        <v>2425</v>
      </c>
      <c r="S7" s="256"/>
      <c r="T7" s="257"/>
      <c r="U7" s="261"/>
      <c r="V7" s="249"/>
      <c r="W7" s="244"/>
      <c r="X7" s="249"/>
    </row>
    <row r="8" spans="1:24" ht="25.5" x14ac:dyDescent="0.2">
      <c r="A8" s="244"/>
      <c r="B8" s="245"/>
      <c r="C8" s="288" t="s">
        <v>2423</v>
      </c>
      <c r="D8" s="289" t="s">
        <v>2424</v>
      </c>
      <c r="E8" s="246"/>
      <c r="F8" s="247"/>
      <c r="G8" s="291"/>
      <c r="H8" s="284"/>
      <c r="I8" s="250"/>
      <c r="J8" s="251"/>
      <c r="K8" s="256"/>
      <c r="L8" s="262"/>
      <c r="M8" s="248" t="s">
        <v>2356</v>
      </c>
      <c r="N8" s="257" t="s">
        <v>2335</v>
      </c>
      <c r="O8" s="246"/>
      <c r="P8" s="252"/>
      <c r="Q8" s="256">
        <v>92</v>
      </c>
      <c r="R8" s="257" t="s">
        <v>2429</v>
      </c>
      <c r="S8" s="256"/>
      <c r="T8" s="257"/>
      <c r="U8" s="260"/>
      <c r="V8" s="257"/>
      <c r="W8" s="292"/>
      <c r="X8" s="293"/>
    </row>
    <row r="9" spans="1:24" ht="25.5" x14ac:dyDescent="0.2">
      <c r="A9" s="244"/>
      <c r="B9" s="245"/>
      <c r="C9" s="244" t="s">
        <v>2426</v>
      </c>
      <c r="D9" s="251" t="s">
        <v>2427</v>
      </c>
      <c r="E9" s="263"/>
      <c r="F9" s="294"/>
      <c r="G9" s="256"/>
      <c r="H9" s="257"/>
      <c r="I9" s="250"/>
      <c r="J9" s="251"/>
      <c r="K9" s="256"/>
      <c r="L9" s="262"/>
      <c r="M9" s="248" t="s">
        <v>2374</v>
      </c>
      <c r="N9" s="257" t="s">
        <v>2428</v>
      </c>
      <c r="O9" s="263"/>
      <c r="P9" s="252"/>
      <c r="Q9" s="248" t="s">
        <v>2414</v>
      </c>
      <c r="R9" s="257" t="s">
        <v>2436</v>
      </c>
      <c r="S9" s="256"/>
      <c r="T9" s="257"/>
      <c r="U9" s="260"/>
      <c r="V9" s="257"/>
      <c r="W9" s="256"/>
      <c r="X9" s="257"/>
    </row>
    <row r="10" spans="1:24" ht="25.5" x14ac:dyDescent="0.2">
      <c r="A10" s="244"/>
      <c r="B10" s="245"/>
      <c r="C10" s="288" t="s">
        <v>2430</v>
      </c>
      <c r="D10" s="289" t="s">
        <v>2431</v>
      </c>
      <c r="E10" s="246"/>
      <c r="F10" s="247"/>
      <c r="G10" s="256"/>
      <c r="H10" s="257"/>
      <c r="I10" s="244"/>
      <c r="J10" s="249"/>
      <c r="K10" s="248"/>
      <c r="L10" s="252"/>
      <c r="M10" s="248" t="s">
        <v>2401</v>
      </c>
      <c r="N10" s="257" t="s">
        <v>2432</v>
      </c>
      <c r="O10" s="246"/>
      <c r="P10" s="252"/>
      <c r="Q10" s="295"/>
      <c r="R10" s="296"/>
      <c r="S10" s="256"/>
      <c r="T10" s="257"/>
      <c r="U10" s="260"/>
      <c r="V10" s="257"/>
      <c r="W10" s="256"/>
      <c r="X10" s="257"/>
    </row>
    <row r="11" spans="1:24" ht="25.5" x14ac:dyDescent="0.2">
      <c r="A11" s="244"/>
      <c r="B11" s="245"/>
      <c r="C11" s="244" t="s">
        <v>2433</v>
      </c>
      <c r="D11" s="251" t="s">
        <v>2434</v>
      </c>
      <c r="E11" s="260"/>
      <c r="F11" s="247"/>
      <c r="G11" s="256"/>
      <c r="H11" s="264"/>
      <c r="I11" s="244"/>
      <c r="J11" s="249"/>
      <c r="K11" s="292"/>
      <c r="L11" s="297"/>
      <c r="M11" s="256">
        <v>10</v>
      </c>
      <c r="N11" s="257" t="s">
        <v>2435</v>
      </c>
      <c r="O11" s="263"/>
      <c r="P11" s="265"/>
      <c r="Q11" s="244"/>
      <c r="R11" s="249"/>
      <c r="S11" s="256"/>
      <c r="T11" s="257"/>
      <c r="U11" s="266"/>
      <c r="V11" s="264"/>
      <c r="W11" s="267"/>
      <c r="X11" s="264"/>
    </row>
    <row r="12" spans="1:24" ht="25.5" x14ac:dyDescent="0.2">
      <c r="A12" s="268"/>
      <c r="B12" s="269"/>
      <c r="C12" s="288" t="s">
        <v>2437</v>
      </c>
      <c r="D12" s="289" t="s">
        <v>2438</v>
      </c>
      <c r="E12" s="260"/>
      <c r="F12" s="247"/>
      <c r="G12" s="256"/>
      <c r="H12" s="264"/>
      <c r="I12" s="244"/>
      <c r="J12" s="249"/>
      <c r="K12" s="267"/>
      <c r="L12" s="265"/>
      <c r="M12" s="256">
        <v>11</v>
      </c>
      <c r="N12" s="257" t="s">
        <v>2439</v>
      </c>
      <c r="O12" s="246"/>
      <c r="P12" s="265"/>
      <c r="Q12" s="256"/>
      <c r="R12" s="257"/>
      <c r="S12" s="256"/>
      <c r="T12" s="257"/>
      <c r="U12" s="266"/>
      <c r="V12" s="264"/>
      <c r="W12" s="267"/>
      <c r="X12" s="264"/>
    </row>
    <row r="13" spans="1:24" ht="25.5" x14ac:dyDescent="0.2">
      <c r="A13" s="268"/>
      <c r="B13" s="269"/>
      <c r="C13" s="244" t="s">
        <v>2440</v>
      </c>
      <c r="D13" s="251" t="s">
        <v>2441</v>
      </c>
      <c r="E13" s="260"/>
      <c r="F13" s="257"/>
      <c r="G13" s="256"/>
      <c r="H13" s="264"/>
      <c r="I13" s="244"/>
      <c r="J13" s="249"/>
      <c r="K13" s="267"/>
      <c r="L13" s="265"/>
      <c r="M13" s="256">
        <v>12</v>
      </c>
      <c r="N13" s="257" t="s">
        <v>2442</v>
      </c>
      <c r="O13" s="270"/>
      <c r="P13" s="265"/>
      <c r="Q13" s="256"/>
      <c r="R13" s="257"/>
      <c r="S13" s="256"/>
      <c r="T13" s="257"/>
      <c r="U13" s="266"/>
      <c r="V13" s="264"/>
      <c r="W13" s="267"/>
      <c r="X13" s="264"/>
    </row>
    <row r="14" spans="1:24" ht="25.5" x14ac:dyDescent="0.2">
      <c r="A14" s="268"/>
      <c r="B14" s="269"/>
      <c r="C14" s="288" t="s">
        <v>2443</v>
      </c>
      <c r="D14" s="289" t="s">
        <v>2444</v>
      </c>
      <c r="E14" s="260"/>
      <c r="F14" s="247"/>
      <c r="G14" s="256"/>
      <c r="H14" s="264"/>
      <c r="I14" s="244"/>
      <c r="J14" s="249"/>
      <c r="K14" s="267"/>
      <c r="L14" s="265"/>
      <c r="M14" s="248" t="s">
        <v>2445</v>
      </c>
      <c r="N14" s="257" t="s">
        <v>2446</v>
      </c>
      <c r="O14" s="270"/>
      <c r="P14" s="265"/>
      <c r="Q14" s="256"/>
      <c r="R14" s="257"/>
      <c r="S14" s="256"/>
      <c r="T14" s="257"/>
      <c r="U14" s="266"/>
      <c r="V14" s="264"/>
      <c r="W14" s="267"/>
      <c r="X14" s="264"/>
    </row>
    <row r="15" spans="1:24" ht="25.5" x14ac:dyDescent="0.2">
      <c r="A15" s="268"/>
      <c r="B15" s="269"/>
      <c r="C15" s="244" t="s">
        <v>2447</v>
      </c>
      <c r="D15" s="251" t="s">
        <v>2448</v>
      </c>
      <c r="E15" s="246"/>
      <c r="F15" s="247"/>
      <c r="G15" s="256"/>
      <c r="H15" s="264"/>
      <c r="I15" s="244"/>
      <c r="J15" s="249"/>
      <c r="K15" s="267"/>
      <c r="L15" s="265"/>
      <c r="M15" s="248"/>
      <c r="N15" s="257"/>
      <c r="O15" s="270"/>
      <c r="P15" s="265"/>
      <c r="Q15" s="256"/>
      <c r="R15" s="257"/>
      <c r="S15" s="256"/>
      <c r="T15" s="257"/>
      <c r="U15" s="266"/>
      <c r="V15" s="264"/>
      <c r="W15" s="267"/>
      <c r="X15" s="264"/>
    </row>
    <row r="16" spans="1:24" ht="25.5" x14ac:dyDescent="0.2">
      <c r="A16" s="268"/>
      <c r="B16" s="269"/>
      <c r="C16" s="288" t="s">
        <v>2449</v>
      </c>
      <c r="D16" s="289" t="s">
        <v>2450</v>
      </c>
      <c r="E16" s="298"/>
      <c r="F16" s="293"/>
      <c r="G16" s="256"/>
      <c r="H16" s="264"/>
      <c r="I16" s="244"/>
      <c r="J16" s="249"/>
      <c r="K16" s="267"/>
      <c r="L16" s="265"/>
      <c r="M16" s="248"/>
      <c r="N16" s="257"/>
      <c r="O16" s="270"/>
      <c r="P16" s="265"/>
      <c r="Q16" s="256"/>
      <c r="R16" s="257"/>
      <c r="S16" s="256"/>
      <c r="T16" s="257"/>
      <c r="U16" s="266"/>
      <c r="V16" s="264"/>
      <c r="W16" s="267"/>
      <c r="X16" s="264"/>
    </row>
    <row r="17" spans="1:24" ht="26.25" thickBot="1" x14ac:dyDescent="0.25">
      <c r="A17" s="271"/>
      <c r="B17" s="272"/>
      <c r="C17" s="271" t="s">
        <v>2451</v>
      </c>
      <c r="D17" s="273" t="s">
        <v>2452</v>
      </c>
      <c r="E17" s="299"/>
      <c r="F17" s="300"/>
      <c r="G17" s="274"/>
      <c r="H17" s="275"/>
      <c r="I17" s="271"/>
      <c r="J17" s="276"/>
      <c r="K17" s="274"/>
      <c r="L17" s="277"/>
      <c r="M17" s="301"/>
      <c r="N17" s="275"/>
      <c r="O17" s="278"/>
      <c r="P17" s="277"/>
      <c r="Q17" s="274"/>
      <c r="R17" s="275"/>
      <c r="S17" s="274"/>
      <c r="T17" s="275"/>
      <c r="U17" s="279"/>
      <c r="V17" s="275"/>
      <c r="W17" s="274"/>
      <c r="X17" s="275"/>
    </row>
  </sheetData>
  <mergeCells count="11">
    <mergeCell ref="W1:X1"/>
    <mergeCell ref="A1:B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>
    <pageSetUpPr fitToPage="1"/>
  </sheetPr>
  <dimension ref="A1:B88"/>
  <sheetViews>
    <sheetView topLeftCell="A16" workbookViewId="0">
      <selection activeCell="H27" sqref="H27"/>
    </sheetView>
  </sheetViews>
  <sheetFormatPr defaultColWidth="11.42578125" defaultRowHeight="12.75" x14ac:dyDescent="0.2"/>
  <cols>
    <col min="1" max="1" width="38.7109375" customWidth="1"/>
    <col min="2" max="2" width="50.85546875" customWidth="1"/>
  </cols>
  <sheetData>
    <row r="1" spans="1:2" x14ac:dyDescent="0.2">
      <c r="A1" s="2" t="s">
        <v>1287</v>
      </c>
    </row>
    <row r="3" spans="1:2" x14ac:dyDescent="0.2">
      <c r="A3" s="165" t="s">
        <v>1288</v>
      </c>
    </row>
    <row r="4" spans="1:2" x14ac:dyDescent="0.2">
      <c r="A4" s="2"/>
    </row>
    <row r="5" spans="1:2" x14ac:dyDescent="0.2">
      <c r="A5" s="33" t="s">
        <v>1289</v>
      </c>
      <c r="B5" s="36" t="s">
        <v>1290</v>
      </c>
    </row>
    <row r="6" spans="1:2" x14ac:dyDescent="0.2">
      <c r="A6" s="166"/>
      <c r="B6" s="166"/>
    </row>
    <row r="7" spans="1:2" x14ac:dyDescent="0.2">
      <c r="A7" s="166"/>
      <c r="B7" s="166"/>
    </row>
    <row r="8" spans="1:2" x14ac:dyDescent="0.2">
      <c r="A8" s="165" t="s">
        <v>1291</v>
      </c>
      <c r="B8" s="166"/>
    </row>
    <row r="9" spans="1:2" x14ac:dyDescent="0.2">
      <c r="A9" s="33" t="s">
        <v>1289</v>
      </c>
      <c r="B9" s="36" t="s">
        <v>1290</v>
      </c>
    </row>
    <row r="10" spans="1:2" x14ac:dyDescent="0.2">
      <c r="A10" s="166"/>
      <c r="B10" s="166"/>
    </row>
    <row r="11" spans="1:2" ht="38.25" x14ac:dyDescent="0.2">
      <c r="A11" s="166" t="s">
        <v>1292</v>
      </c>
      <c r="B11" s="167" t="s">
        <v>1293</v>
      </c>
    </row>
    <row r="12" spans="1:2" ht="25.5" x14ac:dyDescent="0.2">
      <c r="A12" s="166"/>
      <c r="B12" s="167" t="s">
        <v>1294</v>
      </c>
    </row>
    <row r="13" spans="1:2" ht="25.5" x14ac:dyDescent="0.2">
      <c r="A13" s="166"/>
      <c r="B13" s="167" t="s">
        <v>1295</v>
      </c>
    </row>
    <row r="14" spans="1:2" x14ac:dyDescent="0.2">
      <c r="A14" s="166"/>
      <c r="B14" s="166"/>
    </row>
    <row r="15" spans="1:2" x14ac:dyDescent="0.2">
      <c r="A15" s="165" t="s">
        <v>1296</v>
      </c>
      <c r="B15" s="166"/>
    </row>
    <row r="16" spans="1:2" ht="25.5" x14ac:dyDescent="0.2">
      <c r="A16" s="33" t="s">
        <v>1289</v>
      </c>
      <c r="B16" s="167" t="s">
        <v>1297</v>
      </c>
    </row>
    <row r="17" spans="1:2" ht="25.5" x14ac:dyDescent="0.2">
      <c r="A17" s="33" t="s">
        <v>1298</v>
      </c>
      <c r="B17" s="167" t="s">
        <v>1299</v>
      </c>
    </row>
    <row r="18" spans="1:2" x14ac:dyDescent="0.2">
      <c r="A18" s="166"/>
      <c r="B18" s="166"/>
    </row>
    <row r="19" spans="1:2" x14ac:dyDescent="0.2">
      <c r="A19" s="165" t="s">
        <v>1300</v>
      </c>
      <c r="B19" s="166"/>
    </row>
    <row r="20" spans="1:2" ht="25.5" x14ac:dyDescent="0.2">
      <c r="A20" s="33" t="s">
        <v>1289</v>
      </c>
      <c r="B20" s="36" t="s">
        <v>1301</v>
      </c>
    </row>
    <row r="21" spans="1:2" ht="25.5" x14ac:dyDescent="0.2">
      <c r="A21" s="33" t="s">
        <v>1298</v>
      </c>
      <c r="B21" s="36" t="s">
        <v>1301</v>
      </c>
    </row>
    <row r="22" spans="1:2" x14ac:dyDescent="0.2">
      <c r="A22" s="166"/>
      <c r="B22" s="166"/>
    </row>
    <row r="23" spans="1:2" x14ac:dyDescent="0.2">
      <c r="A23" s="165" t="s">
        <v>1302</v>
      </c>
      <c r="B23" s="166"/>
    </row>
    <row r="24" spans="1:2" ht="25.5" x14ac:dyDescent="0.2">
      <c r="A24" s="33" t="s">
        <v>1289</v>
      </c>
      <c r="B24" s="36" t="s">
        <v>1303</v>
      </c>
    </row>
    <row r="25" spans="1:2" ht="25.5" x14ac:dyDescent="0.2">
      <c r="A25" s="33" t="s">
        <v>1298</v>
      </c>
      <c r="B25" s="36" t="s">
        <v>1303</v>
      </c>
    </row>
    <row r="26" spans="1:2" ht="38.25" x14ac:dyDescent="0.2">
      <c r="A26" s="166" t="s">
        <v>1304</v>
      </c>
      <c r="B26" s="36" t="s">
        <v>1305</v>
      </c>
    </row>
    <row r="27" spans="1:2" ht="25.5" x14ac:dyDescent="0.2">
      <c r="A27" s="166" t="s">
        <v>1292</v>
      </c>
      <c r="B27" s="36" t="s">
        <v>1306</v>
      </c>
    </row>
    <row r="28" spans="1:2" ht="38.25" x14ac:dyDescent="0.2">
      <c r="A28" s="166" t="s">
        <v>1289</v>
      </c>
      <c r="B28" s="36" t="s">
        <v>1307</v>
      </c>
    </row>
    <row r="29" spans="1:2" x14ac:dyDescent="0.2">
      <c r="A29" s="166"/>
      <c r="B29" s="166"/>
    </row>
    <row r="30" spans="1:2" ht="25.5" x14ac:dyDescent="0.2">
      <c r="A30" s="33" t="s">
        <v>1308</v>
      </c>
      <c r="B30" s="166"/>
    </row>
    <row r="31" spans="1:2" ht="38.25" x14ac:dyDescent="0.2">
      <c r="A31" s="33" t="s">
        <v>1292</v>
      </c>
      <c r="B31" s="36" t="s">
        <v>1309</v>
      </c>
    </row>
    <row r="32" spans="1:2" x14ac:dyDescent="0.2">
      <c r="A32" s="33"/>
      <c r="B32" s="166"/>
    </row>
    <row r="33" spans="1:2" x14ac:dyDescent="0.2">
      <c r="A33" s="165" t="s">
        <v>1310</v>
      </c>
      <c r="B33" s="166"/>
    </row>
    <row r="34" spans="1:2" ht="38.25" x14ac:dyDescent="0.2">
      <c r="A34" s="33" t="s">
        <v>1292</v>
      </c>
      <c r="B34" s="36" t="s">
        <v>1311</v>
      </c>
    </row>
    <row r="36" spans="1:2" x14ac:dyDescent="0.2">
      <c r="A36" s="166"/>
      <c r="B36" s="166"/>
    </row>
    <row r="37" spans="1:2" x14ac:dyDescent="0.2">
      <c r="A37" s="166"/>
      <c r="B37" s="166"/>
    </row>
    <row r="38" spans="1:2" x14ac:dyDescent="0.2">
      <c r="A38" s="166"/>
      <c r="B38" s="166"/>
    </row>
    <row r="39" spans="1:2" ht="25.5" x14ac:dyDescent="0.2">
      <c r="A39" s="173" t="s">
        <v>1312</v>
      </c>
      <c r="B39" s="173" t="s">
        <v>1313</v>
      </c>
    </row>
    <row r="40" spans="1:2" x14ac:dyDescent="0.2">
      <c r="A40" s="166"/>
      <c r="B40" s="166"/>
    </row>
    <row r="41" spans="1:2" x14ac:dyDescent="0.2">
      <c r="A41" s="166"/>
      <c r="B41" s="166"/>
    </row>
    <row r="42" spans="1:2" x14ac:dyDescent="0.2">
      <c r="A42" s="166"/>
      <c r="B42" s="166"/>
    </row>
    <row r="43" spans="1:2" x14ac:dyDescent="0.2">
      <c r="A43" s="166"/>
      <c r="B43" s="166"/>
    </row>
    <row r="44" spans="1:2" x14ac:dyDescent="0.2">
      <c r="A44" s="166"/>
      <c r="B44" s="166"/>
    </row>
    <row r="45" spans="1:2" x14ac:dyDescent="0.2">
      <c r="A45" s="166"/>
      <c r="B45" s="166"/>
    </row>
    <row r="46" spans="1:2" x14ac:dyDescent="0.2">
      <c r="A46" s="166"/>
      <c r="B46" s="166"/>
    </row>
    <row r="47" spans="1:2" x14ac:dyDescent="0.2">
      <c r="A47" s="166"/>
      <c r="B47" s="166"/>
    </row>
    <row r="48" spans="1:2" x14ac:dyDescent="0.2">
      <c r="A48" s="166"/>
      <c r="B48" s="166"/>
    </row>
    <row r="49" spans="1:2" x14ac:dyDescent="0.2">
      <c r="A49" s="166"/>
      <c r="B49" s="166"/>
    </row>
    <row r="50" spans="1:2" x14ac:dyDescent="0.2">
      <c r="A50" s="166"/>
      <c r="B50" s="166"/>
    </row>
    <row r="51" spans="1:2" x14ac:dyDescent="0.2">
      <c r="A51" s="166"/>
      <c r="B51" s="166"/>
    </row>
    <row r="52" spans="1:2" x14ac:dyDescent="0.2">
      <c r="A52" s="166"/>
      <c r="B52" s="166"/>
    </row>
    <row r="53" spans="1:2" x14ac:dyDescent="0.2">
      <c r="A53" s="166"/>
      <c r="B53" s="166"/>
    </row>
    <row r="54" spans="1:2" x14ac:dyDescent="0.2">
      <c r="A54" s="166"/>
      <c r="B54" s="166"/>
    </row>
    <row r="55" spans="1:2" x14ac:dyDescent="0.2">
      <c r="A55" s="166"/>
      <c r="B55" s="166"/>
    </row>
    <row r="56" spans="1:2" x14ac:dyDescent="0.2">
      <c r="A56" s="166"/>
      <c r="B56" s="166"/>
    </row>
    <row r="57" spans="1:2" x14ac:dyDescent="0.2">
      <c r="A57" s="166"/>
      <c r="B57" s="166"/>
    </row>
    <row r="58" spans="1:2" x14ac:dyDescent="0.2">
      <c r="A58" s="166"/>
      <c r="B58" s="166"/>
    </row>
    <row r="59" spans="1:2" x14ac:dyDescent="0.2">
      <c r="A59" s="166"/>
      <c r="B59" s="166"/>
    </row>
    <row r="60" spans="1:2" x14ac:dyDescent="0.2">
      <c r="A60" s="166"/>
      <c r="B60" s="166"/>
    </row>
    <row r="61" spans="1:2" x14ac:dyDescent="0.2">
      <c r="A61" s="166"/>
      <c r="B61" s="166"/>
    </row>
    <row r="62" spans="1:2" x14ac:dyDescent="0.2">
      <c r="A62" s="166"/>
      <c r="B62" s="166"/>
    </row>
    <row r="63" spans="1:2" x14ac:dyDescent="0.2">
      <c r="A63" s="166"/>
      <c r="B63" s="166"/>
    </row>
    <row r="64" spans="1:2" x14ac:dyDescent="0.2">
      <c r="A64" s="166"/>
      <c r="B64" s="166"/>
    </row>
    <row r="65" spans="1:2" x14ac:dyDescent="0.2">
      <c r="A65" s="166"/>
      <c r="B65" s="166"/>
    </row>
    <row r="66" spans="1:2" x14ac:dyDescent="0.2">
      <c r="A66" s="166"/>
      <c r="B66" s="166"/>
    </row>
    <row r="67" spans="1:2" x14ac:dyDescent="0.2">
      <c r="A67" s="166"/>
      <c r="B67" s="166"/>
    </row>
    <row r="68" spans="1:2" x14ac:dyDescent="0.2">
      <c r="A68" s="166"/>
      <c r="B68" s="166"/>
    </row>
    <row r="69" spans="1:2" x14ac:dyDescent="0.2">
      <c r="A69" s="166"/>
      <c r="B69" s="166"/>
    </row>
    <row r="70" spans="1:2" x14ac:dyDescent="0.2">
      <c r="A70" s="166"/>
      <c r="B70" s="166"/>
    </row>
    <row r="71" spans="1:2" x14ac:dyDescent="0.2">
      <c r="A71" s="166"/>
      <c r="B71" s="166"/>
    </row>
    <row r="72" spans="1:2" x14ac:dyDescent="0.2">
      <c r="A72" s="166"/>
      <c r="B72" s="166"/>
    </row>
    <row r="73" spans="1:2" x14ac:dyDescent="0.2">
      <c r="A73" s="166"/>
      <c r="B73" s="166"/>
    </row>
    <row r="74" spans="1:2" x14ac:dyDescent="0.2">
      <c r="A74" s="166"/>
      <c r="B74" s="166"/>
    </row>
    <row r="75" spans="1:2" x14ac:dyDescent="0.2">
      <c r="A75" s="166"/>
      <c r="B75" s="166"/>
    </row>
    <row r="76" spans="1:2" x14ac:dyDescent="0.2">
      <c r="A76" s="166"/>
      <c r="B76" s="166"/>
    </row>
    <row r="77" spans="1:2" x14ac:dyDescent="0.2">
      <c r="A77" s="166"/>
      <c r="B77" s="166"/>
    </row>
    <row r="78" spans="1:2" x14ac:dyDescent="0.2">
      <c r="A78" s="166"/>
      <c r="B78" s="166"/>
    </row>
    <row r="79" spans="1:2" x14ac:dyDescent="0.2">
      <c r="A79" s="166"/>
      <c r="B79" s="166"/>
    </row>
    <row r="80" spans="1:2" x14ac:dyDescent="0.2">
      <c r="A80" s="166"/>
      <c r="B80" s="166"/>
    </row>
    <row r="81" spans="1:2" x14ac:dyDescent="0.2">
      <c r="A81" s="166"/>
      <c r="B81" s="166"/>
    </row>
    <row r="82" spans="1:2" x14ac:dyDescent="0.2">
      <c r="A82" s="166"/>
      <c r="B82" s="166"/>
    </row>
    <row r="83" spans="1:2" x14ac:dyDescent="0.2">
      <c r="A83" s="166"/>
      <c r="B83" s="166"/>
    </row>
    <row r="84" spans="1:2" x14ac:dyDescent="0.2">
      <c r="A84" s="166"/>
      <c r="B84" s="166"/>
    </row>
    <row r="85" spans="1:2" x14ac:dyDescent="0.2">
      <c r="A85" s="166"/>
      <c r="B85" s="166"/>
    </row>
    <row r="86" spans="1:2" x14ac:dyDescent="0.2">
      <c r="A86" s="166"/>
      <c r="B86" s="166"/>
    </row>
    <row r="87" spans="1:2" x14ac:dyDescent="0.2">
      <c r="A87" s="166"/>
      <c r="B87" s="166"/>
    </row>
    <row r="88" spans="1:2" x14ac:dyDescent="0.2">
      <c r="A88" s="166"/>
      <c r="B88" s="166"/>
    </row>
  </sheetData>
  <sheetProtection password="DB7C" sheet="1" objects="1" scenarios="1"/>
  <pageMargins left="0.70866141732283472" right="0.70866141732283472" top="0.78740157480314965" bottom="0.78740157480314965" header="0.31496062992125984" footer="0.31496062992125984"/>
  <pageSetup paperSize="9" scale="99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74C429E4DD1F4A9FE0A49CF89CE361" ma:contentTypeVersion="2" ma:contentTypeDescription="Create a new document." ma:contentTypeScope="" ma:versionID="e791d38dca9b10f368477fd59f6209cc">
  <xsd:schema xmlns:xsd="http://www.w3.org/2001/XMLSchema" xmlns:xs="http://www.w3.org/2001/XMLSchema" xmlns:p="http://schemas.microsoft.com/office/2006/metadata/properties" xmlns:ns2="54c9d1eb-d784-424c-b02c-b666f4444abd" targetNamespace="http://schemas.microsoft.com/office/2006/metadata/properties" ma:root="true" ma:fieldsID="3f425ebd346111cfeca1d9f4d2955a7b" ns2:_="">
    <xsd:import namespace="54c9d1eb-d784-424c-b02c-b666f4444a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c9d1eb-d784-424c-b02c-b666f4444a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FF0416-979E-4B92-8129-4BA8CABED5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38BB12-45D4-4C17-AAED-3845C3985F2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B5ECF51-1954-48C5-B91C-6BBB259479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c9d1eb-d784-424c-b02c-b666f4444a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66</vt:i4>
      </vt:variant>
    </vt:vector>
  </HeadingPairs>
  <TitlesOfParts>
    <vt:vector size="69" baseType="lpstr">
      <vt:lpstr>TL-A E-Trim - E-Zyl 3.1</vt:lpstr>
      <vt:lpstr>Hinweis E-Zyl. 3.1</vt:lpstr>
      <vt:lpstr>Zusammenfassung</vt:lpstr>
      <vt:lpstr>A_1</vt:lpstr>
      <vt:lpstr>A_2</vt:lpstr>
      <vt:lpstr>A_3</vt:lpstr>
      <vt:lpstr>A_4</vt:lpstr>
      <vt:lpstr>A_5</vt:lpstr>
      <vt:lpstr>A_6</vt:lpstr>
      <vt:lpstr>Abstand</vt:lpstr>
      <vt:lpstr>Abstandblind</vt:lpstr>
      <vt:lpstr>AbstandPZ</vt:lpstr>
      <vt:lpstr>AbstandRZ</vt:lpstr>
      <vt:lpstr>AP</vt:lpstr>
      <vt:lpstr>Ausführung_AP2_HZ</vt:lpstr>
      <vt:lpstr>Ausführung_CO</vt:lpstr>
      <vt:lpstr>Batterie</vt:lpstr>
      <vt:lpstr>Batterie2</vt:lpstr>
      <vt:lpstr>Drücker1</vt:lpstr>
      <vt:lpstr>Drücker2</vt:lpstr>
      <vt:lpstr>Drücker3</vt:lpstr>
      <vt:lpstr>Drücker4</vt:lpstr>
      <vt:lpstr>Drücker5</vt:lpstr>
      <vt:lpstr>Drücker6</vt:lpstr>
      <vt:lpstr>E_Zyl._Typ</vt:lpstr>
      <vt:lpstr>eSIGNO</vt:lpstr>
      <vt:lpstr>Farbe</vt:lpstr>
      <vt:lpstr>FS_Office</vt:lpstr>
      <vt:lpstr>Fsja</vt:lpstr>
      <vt:lpstr>Fsjamit</vt:lpstr>
      <vt:lpstr>Halbzyl.CH</vt:lpstr>
      <vt:lpstr>Halbzylinder</vt:lpstr>
      <vt:lpstr>Hitag</vt:lpstr>
      <vt:lpstr>Innen</vt:lpstr>
      <vt:lpstr>Innen_Außen</vt:lpstr>
      <vt:lpstr>Innenknauf</vt:lpstr>
      <vt:lpstr>JN</vt:lpstr>
      <vt:lpstr>Lochungaußen</vt:lpstr>
      <vt:lpstr>Lochunginnen</vt:lpstr>
      <vt:lpstr>Mifare_Legic</vt:lpstr>
      <vt:lpstr>mitRZ26</vt:lpstr>
      <vt:lpstr>Office</vt:lpstr>
      <vt:lpstr>Officeaußen</vt:lpstr>
      <vt:lpstr>OfficeInnenbeschlag</vt:lpstr>
      <vt:lpstr>OhneKnauf</vt:lpstr>
      <vt:lpstr>ohneRZ26</vt:lpstr>
      <vt:lpstr>PegaSys</vt:lpstr>
      <vt:lpstr>PegaSys_Zylinder_Variante</vt:lpstr>
      <vt:lpstr>PFS</vt:lpstr>
      <vt:lpstr>Pincode</vt:lpstr>
      <vt:lpstr>POFS</vt:lpstr>
      <vt:lpstr>'TL-A E-Trim - E-Zyl 3.1'!Print_Area</vt:lpstr>
      <vt:lpstr>'TL-A E-Trim - E-Zyl 3.1'!Print_Titles</vt:lpstr>
      <vt:lpstr>Rundzylinder</vt:lpstr>
      <vt:lpstr>TeachInLegic</vt:lpstr>
      <vt:lpstr>TeachInMifare</vt:lpstr>
      <vt:lpstr>Technologie_Leseverfahren</vt:lpstr>
      <vt:lpstr>Türstärke</vt:lpstr>
      <vt:lpstr>Türstärke_Edelstahl</vt:lpstr>
      <vt:lpstr>Türstärke_Standard</vt:lpstr>
      <vt:lpstr>Vollzyl.CH</vt:lpstr>
      <vt:lpstr>Vollzylinder</vt:lpstr>
      <vt:lpstr>YN</vt:lpstr>
      <vt:lpstr>Zubehör_Ersatzteile</vt:lpstr>
      <vt:lpstr>Zylinder3</vt:lpstr>
      <vt:lpstr>ZylinderLg_AP2</vt:lpstr>
      <vt:lpstr>ZylinderLg_CO</vt:lpstr>
      <vt:lpstr>ZylinderLg_COWP</vt:lpstr>
      <vt:lpstr>ZylinderLg_HZ</vt:lpstr>
    </vt:vector>
  </TitlesOfParts>
  <Manager/>
  <Company>NT NORMBAU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 Homberg</dc:creator>
  <cp:keywords/>
  <dc:description/>
  <cp:lastModifiedBy>Stojanovska, Sanja</cp:lastModifiedBy>
  <cp:revision/>
  <dcterms:created xsi:type="dcterms:W3CDTF">2004-02-26T14:08:44Z</dcterms:created>
  <dcterms:modified xsi:type="dcterms:W3CDTF">2024-02-16T12:58:38Z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0x0101002174C429E4DD1F4A9FE0A49CF89CE361</vt:lpwstr>
  </property>
</Properties>
</file>